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<sst xmlns="http://schemas.openxmlformats.org/spreadsheetml/2006/main" count="422" uniqueCount="347">
  <si>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</si>
  <si>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</si>
  <si>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</si>
  <si>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</si>
  <si>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</si>
  <si>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</si>
  <si>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</si>
  <si>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</si>
  <si>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</si>
  <si>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</si>
  <si>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</si>
  <si>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</si>
  <si>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</si>
  <si>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</si>
  <si>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</si>
  <si>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</si>
  <si>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</si>
  <si>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</si>
  <si>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</si>
  <si>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</si>
  <si>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</si>
  <si>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</si>
  <si>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</si>
  <si>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</si>
  <si>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</si>
  <si>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</si>
  <si>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</si>
  <si>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</si>
  <si>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</si>
  <si>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</si>
  <si>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</si>
  <si>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</si>
  <si>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</si>
  <si>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</si>
  <si>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</si>
  <si>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</si>
  <si>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</si>
  <si>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</si>
  <si>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</si>
  <si>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</si>
  <si>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</si>
  <si>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</si>
  <si>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</si>
  <si>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</si>
  <si>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</si>
  <si>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</si>
  <si>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</si>
  <si>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</si>
  <si>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</si>
  <si>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</si>
  <si>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</si>
  <si>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</si>
  <si>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</si>
  <si>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</si>
  <si>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</si>
  <si>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</si>
  <si>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</si>
  <si>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</si>
  <si>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</si>
  <si>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</si>
  <si>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</si>
  <si>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</si>
  <si>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</si>
  <si>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</si>
  <si>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</si>
  <si>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</si>
  <si>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</si>
  <si>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</si>
  <si>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</si>
  <si>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</si>
  <si>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</si>
  <si>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</si>
  <si>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</si>
  <si>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</si>
  <si>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</si>
  <si>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</si>
  <si>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</si>
  <si>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</si>
  <si>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</si>
  <si>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</si>
  <si>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</si>
  <si>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</si>
  <si>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</si>
  <si>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</si>
  <si>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</si>
  <si>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</si>
  <si>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</si>
  <si>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</si>
  <si>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</si>
  <si>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</si>
  <si>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</si>
  <si>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</si>
  <si>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</si>
  <si>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</si>
  <si>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</si>
  <si>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</si>
  <si>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</si>
  <si>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</si>
  <si>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</si>
  <si>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</si>
  <si>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</si>
  <si>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</si>
  <si>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</si>
  <si>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</si>
  <si>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</si>
  <si>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</si>
  <si>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</si>
  <si>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</si>
  <si>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</si>
  <si>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Hire purchase payables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</si>
  <si>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</si>
  <si>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</si>
  <si>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</si>
  <si>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</si>
  <si>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</si>
  <si>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</si>
  <si>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</si>
  <si>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</si>
  <si>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</si>
  <si>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</si>
  <si>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</si>
  <si>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</si>
  <si>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</si>
  <si>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</si>
  <si>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</si>
  <si>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</si>
  <si>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</si>
  <si>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hire purchase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</si>
  <si>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</si>
  <si>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</si>
  <si>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</si>
  <si>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</si>
  <si>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</si>
  <si>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</si>
  <si>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</si>
  <si>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</si>
  <si>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</si>
  <si>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</si>
  <si>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</si>
  <si>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</si>
  <si>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</si>
  <si>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</si>
  <si>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</si>
  <si>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</si>
  <si>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 xml:space="preserve">         - Revolving Loans</t>
  </si>
  <si>
    <t>Repayment of revolving loans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</si>
  <si>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</si>
  <si>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</si>
  <si>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</si>
  <si>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</si>
  <si>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</si>
  <si>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</si>
  <si>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</si>
  <si>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</si>
  <si>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</si>
  <si>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</si>
  <si>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Net cash used in financing activities</t>
  </si>
  <si>
    <t>Bank borrowings (secured)</t>
  </si>
  <si>
    <t>Balance at 01-01-2006</t>
  </si>
  <si>
    <t>information reporting is not relevant in the context of the Group.</t>
  </si>
  <si>
    <t>(i)</t>
  </si>
  <si>
    <t>(ii)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</si>
  <si>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</si>
  <si>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</si>
  <si>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</si>
  <si>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(RM'000)</t>
  </si>
  <si>
    <t>(sen)</t>
  </si>
  <si>
    <t>The Company announced on 20 October 2006, that it proposed to undertake the following:-</t>
  </si>
  <si>
    <t>Proposed private placement of up to 10% of the issued and paid-up share capital of the</t>
  </si>
  <si>
    <t>Company to investors to be identified ("Proposed Private Placement"); and</t>
  </si>
  <si>
    <t xml:space="preserve">Proposed rights issue of up to 10,480,550 new ordinary shares of RM1.00 each in the </t>
  </si>
  <si>
    <t>Company ("BTM Shares") at an issue price of RM1.00 each on the basis of one (1) rights</t>
  </si>
  <si>
    <t xml:space="preserve">share for every three (3) existing BTM Shares held on a date to be determined later </t>
  </si>
  <si>
    <t>together with up to 10,480,550 new free detachable warrants of RM1.00 each on the</t>
  </si>
  <si>
    <t xml:space="preserve">basis of one (1) warrant for every one (1) rights share subscribed ("Proposed Rights </t>
  </si>
  <si>
    <t>Issue").</t>
  </si>
  <si>
    <t>31/12/2006</t>
  </si>
  <si>
    <t>Issue of shares</t>
  </si>
  <si>
    <t>The approval  of the Securities Commission ("SC") and the SC, on behalf of the Foreign</t>
  </si>
  <si>
    <t>Investment Committee, for the Proposed Private Placement and the listing of and quotation</t>
  </si>
  <si>
    <t>for the Placement Shares was obtained vide the SC's letter dated 6 December 2006. Bursa</t>
  </si>
  <si>
    <t>Malaysia Securities Berhad ("Bursa Securities") has approved in-principle the listing of up to</t>
  </si>
  <si>
    <t>2,814,000 new ordinary shares of RM1.00 each to be issued pursuant to the Private</t>
  </si>
  <si>
    <t>Placement vide Bursa Securities's letter dated 8 January 2007.</t>
  </si>
  <si>
    <t>Operating loss before working capital changes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</si>
  <si>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</si>
  <si>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</si>
  <si>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</si>
  <si>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</si>
  <si>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</si>
  <si>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</si>
  <si>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</si>
  <si>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rely on the availability of raw materials. The Group is making arrangements to secure raw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</si>
  <si>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</si>
  <si>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</si>
  <si>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</si>
  <si>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</si>
  <si>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</si>
  <si>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</si>
  <si>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</si>
  <si>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</si>
  <si>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</si>
  <si>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</si>
  <si>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</si>
  <si>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</si>
  <si>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</si>
  <si>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</si>
  <si>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</si>
  <si>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</si>
  <si>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</si>
  <si>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</si>
  <si>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</si>
  <si>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</si>
  <si>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</si>
  <si>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</si>
  <si>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</si>
  <si>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Financial Report for the year ended 31 December 2006)</t>
  </si>
  <si>
    <t>the year ended 31 December 2006)</t>
  </si>
  <si>
    <t>Balance at 01-01-2007</t>
  </si>
  <si>
    <t>conjunction with the Annual Financial Report for the year ended 31 December 2006.)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</si>
  <si>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</si>
  <si>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</si>
  <si>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</si>
  <si>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</si>
  <si>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</si>
  <si>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December 2006.</t>
  </si>
  <si>
    <t>The significant accounting policies and methods of computation adopted in this interim</t>
  </si>
  <si>
    <t>financial report are consistent with those adopted for the annual audited financial statements</t>
  </si>
  <si>
    <t>for the year ended 31 December 2006, except for the adoption of the following new/revised</t>
  </si>
  <si>
    <t>FRS and Amendments that are effective for financial statements commencing 1 January</t>
  </si>
  <si>
    <t>2007:-</t>
  </si>
  <si>
    <t>FRS 117</t>
  </si>
  <si>
    <t>FRS 124</t>
  </si>
  <si>
    <r>
      <t>Amendment to FRS 119</t>
    </r>
    <r>
      <rPr>
        <vertAlign val="subscript"/>
        <sz val="11"/>
        <rFont val="Arial"/>
        <family val="2"/>
      </rPr>
      <t>2004</t>
    </r>
  </si>
  <si>
    <t>Leases</t>
  </si>
  <si>
    <t>Related Party Disclosure</t>
  </si>
  <si>
    <t>Employee Benefits - Actuarial Gains and Losses,</t>
  </si>
  <si>
    <t xml:space="preserve">  Group Plans and Disclosures</t>
  </si>
  <si>
    <t>impact on the Group. The effect of the changes in accounting policy resulting from the</t>
  </si>
  <si>
    <t>adoption of FRS 117 is as follows:-</t>
  </si>
  <si>
    <t>amendment from the previous annual financial statements.</t>
  </si>
  <si>
    <t>On 16 April 2007, the Company issued the first tranche of the Placement Shares,</t>
  </si>
  <si>
    <t>comprising of 590,940 new ordinary shares of RM1.00 each, which was listed on Bursa</t>
  </si>
  <si>
    <t>During the current financial period, the issued and fully paid-up share capital of the</t>
  </si>
  <si>
    <t>FRS 117: Leases</t>
  </si>
  <si>
    <t>Prepaid lease payments</t>
  </si>
  <si>
    <t>As previously</t>
  </si>
  <si>
    <t>stated</t>
  </si>
  <si>
    <t>Effect of</t>
  </si>
  <si>
    <t>As</t>
  </si>
  <si>
    <t>restated</t>
  </si>
  <si>
    <t>As at 31 December 2006</t>
  </si>
  <si>
    <t>financial institutions for credit facilities granted to subsidiary companies.</t>
  </si>
  <si>
    <t>The Company does not have any outstanding convertible shares or convertible financial</t>
  </si>
  <si>
    <t>instruments subsequent to the current financial quarter and current financial year-to-date.</t>
  </si>
  <si>
    <t>There was no purchase of quoted securities during the current quarter and financial year</t>
  </si>
  <si>
    <t>continue to be amortised on a straight line basis over the lease term. The reclassification of</t>
  </si>
  <si>
    <t>Group has applied this change in accounting policy retrospectively. As a result of the</t>
  </si>
  <si>
    <t>adoption of FRS 117, comparative amounts as at 31 December 2006 have been</t>
  </si>
  <si>
    <t>reclassified as follows:-</t>
  </si>
  <si>
    <t>leasehold lands as prepaid lease payments has no impact on the income statements. The</t>
  </si>
  <si>
    <t>Prior to 1 January 2007, leasehold lands were classified as property, plant and equipment</t>
  </si>
  <si>
    <t>and were stated at valuation less accumulated depreciation and impairment losses. The</t>
  </si>
  <si>
    <t>adoption of FRS 117 has resulted in a retrospective change in the accounting policy relating</t>
  </si>
  <si>
    <t>to the classification of leasehold lands which are now classified as an operating lease. The</t>
  </si>
  <si>
    <t>upfront payments made for the leasehold lands represents prepaid lease payments and</t>
  </si>
  <si>
    <t>There were no sale of unquoted investment for the current quarter and financial year</t>
  </si>
  <si>
    <t>The Company has contingent liabilities of RM17.67 million in respect of guarantees to</t>
  </si>
  <si>
    <t>Decrease in other payables and accruals</t>
  </si>
  <si>
    <t>Increase/(decrease) in trade payables</t>
  </si>
  <si>
    <t>(Increase)/decrease in other receivables and deposits</t>
  </si>
  <si>
    <t>Gain on disposal of quoted investment</t>
  </si>
  <si>
    <t>Proceeds from disposal of quoted investment</t>
  </si>
  <si>
    <t>As At 30 June  2007</t>
  </si>
  <si>
    <t>30/06/2007</t>
  </si>
  <si>
    <t>Interim Report for the Quarter ended 30 June  2007</t>
  </si>
  <si>
    <t>30/06/2006</t>
  </si>
  <si>
    <t>For the 6 Months Ended 30 June 2007</t>
  </si>
  <si>
    <t xml:space="preserve">6 months </t>
  </si>
  <si>
    <t>ended 30-06-2007</t>
  </si>
  <si>
    <t>Balance at 30-06-2007</t>
  </si>
  <si>
    <t>ended 30-06-2006</t>
  </si>
  <si>
    <t>Balance at 30-06-2006</t>
  </si>
  <si>
    <t>6 months</t>
  </si>
  <si>
    <t>Interim Report for the Second Quarter Ended 30 June 2007</t>
  </si>
  <si>
    <t>Company was increased from RM28,568,650 to RM31,417,650 as a result of the issuance</t>
  </si>
  <si>
    <t>of the following shares:-</t>
  </si>
  <si>
    <t>35,000 new ordinary shares of RM1.00 each at an issue price of RM1.00 per share</t>
  </si>
  <si>
    <t>2,814,000 new ordinary shares of RM1.00 each at an issue price of RM1.00 per share</t>
  </si>
  <si>
    <t>pursuant to the Company's Employees' Share Option Scheme; and</t>
  </si>
  <si>
    <t>to-date. During the current financial year to-date, Syarikat Maskayu Sawmill Sdn Bhd, a</t>
  </si>
  <si>
    <t>subsidiary of the Company has disposed off a parcel of its building located in Kuala</t>
  </si>
  <si>
    <t>Terengganu for a total sales proceeds of RM490,976 resulting in net realised gain of</t>
  </si>
  <si>
    <t>RM350,976.</t>
  </si>
  <si>
    <t>subsidiary of the Company has disposed off all its investments in quoted shares for a total</t>
  </si>
  <si>
    <t>sales proceeds of RM26,741 resulting in net realised gain of RM5,545.</t>
  </si>
  <si>
    <t>Total Group borrowings as at 30 June 2007 are as follows :-</t>
  </si>
  <si>
    <t>Securities on 24 April 2007. On 8 June 2007, the Company issued the second and final</t>
  </si>
  <si>
    <t>tranche of the Placement Shares comprising of 2,223,060 new ordinary shares of RM1.00</t>
  </si>
  <si>
    <t>each, which was listed on Bursa Securities on 15 June 2007 and that the Private Placement</t>
  </si>
  <si>
    <t>is deemed completed on 15 June 2007.</t>
  </si>
  <si>
    <t>Utilisation of Private Placement Proceeds</t>
  </si>
  <si>
    <t>The utilisation of proceeds from the Private Placement exercise as noted in para 6 above,</t>
  </si>
  <si>
    <t>up to the end of the current quarter are as follows:-</t>
  </si>
  <si>
    <t>As Approved</t>
  </si>
  <si>
    <t xml:space="preserve"> Utilisation </t>
  </si>
  <si>
    <t>Working capital</t>
  </si>
  <si>
    <t>Corporate exercise expenses</t>
  </si>
  <si>
    <t>pursuant to the Private Placement exercise.</t>
  </si>
  <si>
    <t>Repayment of bank borrowings</t>
  </si>
  <si>
    <t>as compared a pre-tax loss of RM0.91 million in the previous quarter ended 31 March</t>
  </si>
  <si>
    <t>For the second financial quarter under review, the Group recorded turnover of RM2.39</t>
  </si>
  <si>
    <t>million, a decrease of 38.5% over the corresponding period last year, mainly due to the</t>
  </si>
  <si>
    <t>unavailability of raw material. The Group recorded a pre-tax loss of RM1.19 million as</t>
  </si>
  <si>
    <t>compared to a pre-tax profit of RM0.25 million in the corresponding period last year mainly</t>
  </si>
  <si>
    <t>2007, mainly due to higher gain on disposal of fixed assets in the previous financial quarter.</t>
  </si>
  <si>
    <t xml:space="preserve">     Secured - Overdrafts </t>
  </si>
  <si>
    <t>CASH AND CASH EQUIVALENTS AT 30TH JUNE</t>
  </si>
  <si>
    <t>Property, plant and equipment written off</t>
  </si>
  <si>
    <t>Issuance of shares (net of expenses)</t>
  </si>
  <si>
    <t>Interest on fixed deposits</t>
  </si>
  <si>
    <t>Interest received</t>
  </si>
  <si>
    <t>due to lower turnover in the current financial quarter and higher gain on disposal of fixed</t>
  </si>
  <si>
    <t>assets in the corresponding financial quarter.</t>
  </si>
  <si>
    <t>materials in Kelantan and Terengganu where the raw materials are now available at a lower</t>
  </si>
  <si>
    <t>cost with the improvement of the weather. The Group is confident of achieving better</t>
  </si>
  <si>
    <t>performance for the year 2007.</t>
  </si>
  <si>
    <t>Net (loss)/profit for the period</t>
  </si>
  <si>
    <t xml:space="preserve">Basic (loss)/profit per share </t>
  </si>
  <si>
    <t>The effect on the profit/(loss) per share of the assumed exercise of the Employees' Share</t>
  </si>
  <si>
    <t>Option Scheme granted on 1 June 2004 for the comparative periods are anti-dilutive and</t>
  </si>
  <si>
    <t>hence, the diluted profit/(loss) per share have not been presented.</t>
  </si>
  <si>
    <t>(Increase)/decrease in inventories</t>
  </si>
  <si>
    <t>(Increase)/decrease in trade receivables</t>
  </si>
  <si>
    <t>(Decrease)/increase in amount due to directors</t>
  </si>
  <si>
    <t>Net cash used in operating activities</t>
  </si>
  <si>
    <t>Net cash generated from investing activities</t>
  </si>
  <si>
    <t>NET INCREASE IN CASH AND CASH EQUIVALENTS</t>
  </si>
  <si>
    <t>Profit/(Loss) From Operations</t>
  </si>
  <si>
    <t>Profit/(Loss) From Ordinary Activities</t>
  </si>
  <si>
    <t xml:space="preserve">   Before Tax</t>
  </si>
  <si>
    <t xml:space="preserve">   After Tax</t>
  </si>
  <si>
    <t>Profit/(Loss) For The Period</t>
  </si>
  <si>
    <t>Profit/(Loss) Per Share (sen)</t>
  </si>
  <si>
    <r>
      <t>The adoption of FRS 124 and Amendment to FRS 119</t>
    </r>
    <r>
      <rPr>
        <vertAlign val="subscript"/>
        <sz val="11"/>
        <rFont val="Arial"/>
        <family val="2"/>
      </rPr>
      <t>2004</t>
    </r>
    <r>
      <rPr>
        <sz val="11"/>
        <rFont val="Arial"/>
        <family val="2"/>
      </rPr>
      <t xml:space="preserve"> does not have a significant</t>
    </r>
  </si>
  <si>
    <t>For the quarter ended 30 June 2007, the Group recorded a pre-tax loss of RM1.19 million</t>
  </si>
  <si>
    <t>DATED :  29 AUGUST 2007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</si>
</sst>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0" xfId="15" applyNumberFormat="1" applyFont="1" applyFill="1" applyBorder="1" applyAlignment="1">
      <alignment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/>
    </xf>
    <xf numFmtId="37" fontId="4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3">
      <selection activeCell="F6" sqref="F6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0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273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274</v>
      </c>
      <c r="E8" s="12"/>
      <c r="F8" s="22" t="s">
        <v>176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193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194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195</v>
      </c>
      <c r="C14" s="26"/>
      <c r="D14" s="27">
        <v>19094</v>
      </c>
      <c r="E14" s="30"/>
      <c r="F14" s="27">
        <v>20159</v>
      </c>
      <c r="G14" s="26"/>
      <c r="H14" s="4"/>
      <c r="I14" s="4"/>
    </row>
    <row r="15" spans="1:9" ht="14.25">
      <c r="A15" s="4"/>
      <c r="B15" s="4" t="s">
        <v>196</v>
      </c>
      <c r="C15" s="26"/>
      <c r="D15" s="28">
        <v>40</v>
      </c>
      <c r="E15" s="30"/>
      <c r="F15" s="28">
        <v>61</v>
      </c>
      <c r="G15" s="26"/>
      <c r="H15" s="4"/>
      <c r="I15" s="4"/>
    </row>
    <row r="16" spans="1:9" ht="14.25">
      <c r="A16" s="4"/>
      <c r="B16" s="4" t="s">
        <v>245</v>
      </c>
      <c r="C16" s="26"/>
      <c r="D16" s="29">
        <v>767</v>
      </c>
      <c r="E16" s="30"/>
      <c r="F16" s="29">
        <v>968</v>
      </c>
      <c r="G16" s="26"/>
      <c r="H16" s="4"/>
      <c r="I16" s="4"/>
    </row>
    <row r="17" spans="1:9" ht="15">
      <c r="A17" s="4"/>
      <c r="B17" s="11" t="s">
        <v>197</v>
      </c>
      <c r="C17" s="26"/>
      <c r="D17" s="83">
        <f>SUM(D14:D16)</f>
        <v>19901</v>
      </c>
      <c r="E17" s="30"/>
      <c r="F17" s="83">
        <f>SUM(F14:F16)</f>
        <v>21188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198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1822</v>
      </c>
      <c r="E20" s="30"/>
      <c r="F20" s="27">
        <v>1678</v>
      </c>
      <c r="G20" s="26"/>
      <c r="H20" s="4"/>
      <c r="I20" s="4"/>
    </row>
    <row r="21" spans="1:9" ht="14.25">
      <c r="A21" s="4"/>
      <c r="B21" s="4" t="s">
        <v>8</v>
      </c>
      <c r="C21" s="26"/>
      <c r="D21" s="28">
        <v>3880</v>
      </c>
      <c r="E21" s="30"/>
      <c r="F21" s="28">
        <v>3804</v>
      </c>
      <c r="G21" s="26"/>
      <c r="H21" s="4"/>
      <c r="I21" s="4"/>
    </row>
    <row r="22" spans="1:9" ht="14.25">
      <c r="A22" s="4"/>
      <c r="B22" s="4" t="s">
        <v>108</v>
      </c>
      <c r="C22" s="26"/>
      <c r="D22" s="28">
        <v>1124</v>
      </c>
      <c r="E22" s="30"/>
      <c r="F22" s="28">
        <v>1016</v>
      </c>
      <c r="G22" s="26"/>
      <c r="H22" s="4"/>
      <c r="I22" s="4"/>
    </row>
    <row r="23" spans="1:9" ht="14.25">
      <c r="A23" s="4"/>
      <c r="B23" s="4" t="s">
        <v>199</v>
      </c>
      <c r="C23" s="26"/>
      <c r="D23" s="28">
        <v>174</v>
      </c>
      <c r="E23" s="30"/>
      <c r="F23" s="28">
        <v>174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571</v>
      </c>
      <c r="E24" s="30"/>
      <c r="F24" s="29">
        <v>33</v>
      </c>
      <c r="G24" s="26"/>
      <c r="H24" s="4"/>
      <c r="I24" s="4"/>
    </row>
    <row r="25" spans="1:9" ht="15">
      <c r="A25" s="4"/>
      <c r="B25" s="11" t="s">
        <v>200</v>
      </c>
      <c r="C25" s="26"/>
      <c r="D25" s="83">
        <f>SUM(D20:D24)</f>
        <v>7571</v>
      </c>
      <c r="E25" s="30"/>
      <c r="F25" s="83">
        <f>SUM(F20:F24)</f>
        <v>6705</v>
      </c>
      <c r="G25" s="26"/>
      <c r="H25" s="4"/>
      <c r="I25" s="4"/>
    </row>
    <row r="26" spans="1:9" ht="9.75" customHeight="1">
      <c r="A26" s="4"/>
      <c r="B26" s="11"/>
      <c r="C26" s="26"/>
      <c r="D26" s="83"/>
      <c r="E26" s="30"/>
      <c r="F26" s="83"/>
      <c r="G26" s="26"/>
      <c r="H26" s="4"/>
      <c r="I26" s="4"/>
    </row>
    <row r="27" spans="1:9" ht="15.75" thickBot="1">
      <c r="A27" s="11" t="s">
        <v>201</v>
      </c>
      <c r="B27" s="11"/>
      <c r="C27" s="26"/>
      <c r="D27" s="82">
        <f>+D25+D17</f>
        <v>27472</v>
      </c>
      <c r="E27" s="30"/>
      <c r="F27" s="82">
        <f>+F25+F17</f>
        <v>27893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202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203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204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206</v>
      </c>
      <c r="C33" s="26"/>
      <c r="D33" s="27">
        <v>31418</v>
      </c>
      <c r="E33" s="26"/>
      <c r="F33" s="27">
        <v>28569</v>
      </c>
      <c r="G33" s="26"/>
      <c r="H33" s="4"/>
      <c r="I33" s="4"/>
    </row>
    <row r="34" spans="1:9" ht="14.25">
      <c r="A34" s="4"/>
      <c r="B34" s="4" t="s">
        <v>207</v>
      </c>
      <c r="C34" s="26"/>
      <c r="D34" s="28">
        <v>8133</v>
      </c>
      <c r="E34" s="26"/>
      <c r="F34" s="28">
        <v>8207</v>
      </c>
      <c r="G34" s="26"/>
      <c r="H34" s="4"/>
      <c r="I34" s="4"/>
    </row>
    <row r="35" spans="1:9" ht="14.25">
      <c r="A35" s="4"/>
      <c r="B35" s="4" t="s">
        <v>205</v>
      </c>
      <c r="C35" s="26"/>
      <c r="D35" s="28">
        <f>+Equity!I25</f>
        <v>5500</v>
      </c>
      <c r="E35" s="26"/>
      <c r="F35" s="28">
        <v>5500</v>
      </c>
      <c r="G35" s="26"/>
      <c r="H35" s="4"/>
      <c r="I35" s="4"/>
    </row>
    <row r="36" spans="1:9" ht="14.25">
      <c r="A36" s="4"/>
      <c r="B36" s="4" t="s">
        <v>208</v>
      </c>
      <c r="C36" s="26"/>
      <c r="D36" s="29">
        <f>+Equity!K25</f>
        <v>-31484</v>
      </c>
      <c r="E36" s="26"/>
      <c r="F36" s="29">
        <v>-29393</v>
      </c>
      <c r="G36" s="26"/>
      <c r="H36" s="4"/>
      <c r="I36" s="4"/>
    </row>
    <row r="37" spans="1:9" ht="15">
      <c r="A37" s="11" t="s">
        <v>209</v>
      </c>
      <c r="B37" s="4"/>
      <c r="C37" s="26"/>
      <c r="D37" s="83">
        <f>SUM(D33:D36)</f>
        <v>13567</v>
      </c>
      <c r="E37" s="26"/>
      <c r="F37" s="83">
        <f>SUM(F33:F36)</f>
        <v>12883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210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110</v>
      </c>
      <c r="C40" s="26"/>
      <c r="D40" s="27">
        <v>468</v>
      </c>
      <c r="E40" s="26"/>
      <c r="F40" s="27">
        <v>438</v>
      </c>
      <c r="G40" s="26"/>
      <c r="H40" s="4"/>
      <c r="I40" s="4"/>
    </row>
    <row r="41" spans="1:9" ht="14.25">
      <c r="A41" s="4"/>
      <c r="B41" s="4" t="s">
        <v>81</v>
      </c>
      <c r="C41" s="26"/>
      <c r="D41" s="29">
        <v>1690</v>
      </c>
      <c r="E41" s="26"/>
      <c r="F41" s="29">
        <v>1690</v>
      </c>
      <c r="G41" s="26"/>
      <c r="H41" s="4"/>
      <c r="I41" s="4"/>
    </row>
    <row r="42" spans="1:9" ht="15">
      <c r="A42" s="4"/>
      <c r="B42" s="11" t="s">
        <v>211</v>
      </c>
      <c r="C42" s="26"/>
      <c r="D42" s="83">
        <f>SUM(D40:D41)</f>
        <v>2158</v>
      </c>
      <c r="E42" s="26"/>
      <c r="F42" s="83">
        <f>SUM(F40:F41)</f>
        <v>2128</v>
      </c>
      <c r="G42" s="26"/>
      <c r="H42" s="4"/>
      <c r="I42" s="4"/>
    </row>
    <row r="43" spans="1:9" ht="9.75" customHeight="1">
      <c r="A43" s="4"/>
      <c r="B43" s="4"/>
      <c r="C43" s="26"/>
      <c r="D43" s="26"/>
      <c r="E43" s="26"/>
      <c r="F43" s="26"/>
      <c r="G43" s="26"/>
      <c r="H43" s="4"/>
      <c r="I43" s="4"/>
    </row>
    <row r="44" spans="1:9" ht="15">
      <c r="A44" s="11" t="s">
        <v>212</v>
      </c>
      <c r="B44" s="4"/>
      <c r="C44" s="26"/>
      <c r="D44" s="26"/>
      <c r="E44" s="26"/>
      <c r="F44" s="26"/>
      <c r="G44" s="26"/>
      <c r="H44" s="4"/>
      <c r="I44" s="4"/>
    </row>
    <row r="45" spans="1:9" ht="14.25">
      <c r="A45" s="4"/>
      <c r="B45" s="4" t="s">
        <v>10</v>
      </c>
      <c r="C45" s="26"/>
      <c r="D45" s="27">
        <v>1749</v>
      </c>
      <c r="E45" s="26"/>
      <c r="F45" s="27">
        <v>1460</v>
      </c>
      <c r="G45" s="26"/>
      <c r="H45" s="4"/>
      <c r="I45" s="4"/>
    </row>
    <row r="46" spans="1:9" ht="14.25">
      <c r="A46" s="4"/>
      <c r="B46" s="4" t="s">
        <v>12</v>
      </c>
      <c r="C46" s="26"/>
      <c r="D46" s="28">
        <v>2032</v>
      </c>
      <c r="E46" s="26"/>
      <c r="F46" s="28">
        <v>2494</v>
      </c>
      <c r="G46" s="26"/>
      <c r="H46" s="4"/>
      <c r="I46" s="4"/>
    </row>
    <row r="47" spans="1:9" ht="14.25">
      <c r="A47" s="4"/>
      <c r="B47" s="4" t="s">
        <v>157</v>
      </c>
      <c r="C47" s="26"/>
      <c r="D47" s="28">
        <f>1376+2988+2952</f>
        <v>7316</v>
      </c>
      <c r="E47" s="26"/>
      <c r="F47" s="28">
        <v>8097</v>
      </c>
      <c r="G47" s="26"/>
      <c r="H47" s="4"/>
      <c r="I47" s="4"/>
    </row>
    <row r="48" spans="1:9" ht="14.25">
      <c r="A48" s="4"/>
      <c r="B48" s="4" t="s">
        <v>109</v>
      </c>
      <c r="C48" s="26"/>
      <c r="D48" s="28">
        <v>0</v>
      </c>
      <c r="E48" s="26"/>
      <c r="F48" s="28">
        <v>11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2</v>
      </c>
      <c r="E49" s="26"/>
      <c r="F49" s="28">
        <v>172</v>
      </c>
      <c r="G49" s="26"/>
      <c r="H49" s="4"/>
      <c r="I49" s="4"/>
    </row>
    <row r="50" spans="1:9" ht="14.25">
      <c r="A50" s="4"/>
      <c r="B50" s="4" t="s">
        <v>24</v>
      </c>
      <c r="C50" s="26"/>
      <c r="D50" s="29">
        <v>648</v>
      </c>
      <c r="E50" s="26"/>
      <c r="F50" s="29">
        <v>648</v>
      </c>
      <c r="G50" s="26"/>
      <c r="H50" s="4"/>
      <c r="I50" s="4"/>
    </row>
    <row r="51" spans="1:9" ht="15">
      <c r="A51" s="4"/>
      <c r="B51" s="11" t="s">
        <v>213</v>
      </c>
      <c r="C51" s="26"/>
      <c r="D51" s="32">
        <f>SUM(D45:D50)</f>
        <v>11747</v>
      </c>
      <c r="E51" s="26"/>
      <c r="F51" s="32">
        <f>SUM(F45:F50)</f>
        <v>12882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214</v>
      </c>
      <c r="B53" s="4"/>
      <c r="C53" s="26"/>
      <c r="D53" s="32">
        <f>+D51+D42</f>
        <v>13905</v>
      </c>
      <c r="E53" s="26"/>
      <c r="F53" s="32">
        <f>+F51+F42</f>
        <v>15010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215</v>
      </c>
      <c r="B55" s="4"/>
      <c r="C55" s="26"/>
      <c r="D55" s="82">
        <f>+D53+D37</f>
        <v>27472</v>
      </c>
      <c r="E55" s="26"/>
      <c r="F55" s="82">
        <f>+F53+F37</f>
        <v>27893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129</v>
      </c>
      <c r="B57" s="4"/>
      <c r="C57" s="26"/>
      <c r="D57" s="81">
        <f>+D37/D33</f>
        <v>0.4318225221210771</v>
      </c>
      <c r="E57" s="33"/>
      <c r="F57" s="81">
        <f>+F37/F33</f>
        <v>0.45094333018306554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112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216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29">
      <selection activeCell="A38" sqref="A38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0"/>
    </row>
    <row r="2" spans="1:4" ht="15.75">
      <c r="A2" s="2" t="s">
        <v>275</v>
      </c>
      <c r="B2" s="4"/>
      <c r="C2" s="4"/>
      <c r="D2" s="4"/>
    </row>
    <row r="3" spans="1:4" ht="15.75">
      <c r="A3" s="3" t="s">
        <v>102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274</v>
      </c>
      <c r="F7" s="37"/>
      <c r="G7" s="39" t="s">
        <v>276</v>
      </c>
      <c r="H7" s="37"/>
      <c r="I7" s="40" t="str">
        <f>+E7</f>
        <v>30/06/2007</v>
      </c>
      <c r="J7" s="37"/>
      <c r="K7" s="41" t="str">
        <f>+G7</f>
        <v>30/06/2006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+I10-1965</f>
        <v>2390</v>
      </c>
      <c r="F10" s="44"/>
      <c r="G10" s="44">
        <f>+K10-2513</f>
        <v>3884</v>
      </c>
      <c r="H10" s="44"/>
      <c r="I10" s="49">
        <v>4355</v>
      </c>
      <c r="J10" s="44"/>
      <c r="K10" s="49">
        <v>6397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9"/>
      <c r="J11" s="44"/>
      <c r="K11" s="49"/>
    </row>
    <row r="12" spans="1:11" ht="14.25">
      <c r="A12" s="35" t="s">
        <v>20</v>
      </c>
      <c r="B12" s="35"/>
      <c r="C12" s="35"/>
      <c r="D12" s="35"/>
      <c r="E12" s="44">
        <f>+I12+3210</f>
        <v>-3454</v>
      </c>
      <c r="F12" s="44"/>
      <c r="G12" s="44">
        <f>+K12+3132</f>
        <v>-4349</v>
      </c>
      <c r="H12" s="44"/>
      <c r="I12" s="49">
        <v>-6664</v>
      </c>
      <c r="J12" s="44"/>
      <c r="K12" s="49">
        <v>-7481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9"/>
      <c r="J13" s="44"/>
      <c r="K13" s="49"/>
    </row>
    <row r="14" spans="1:11" ht="14.25">
      <c r="A14" s="35" t="s">
        <v>21</v>
      </c>
      <c r="B14" s="35"/>
      <c r="C14" s="35"/>
      <c r="D14" s="35"/>
      <c r="E14" s="45">
        <f>+I14-484</f>
        <v>29</v>
      </c>
      <c r="F14" s="44"/>
      <c r="G14" s="45">
        <f>+K14-85</f>
        <v>897</v>
      </c>
      <c r="H14" s="44"/>
      <c r="I14" s="45">
        <v>513</v>
      </c>
      <c r="J14" s="44"/>
      <c r="K14" s="45">
        <v>982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338</v>
      </c>
      <c r="B16" s="35"/>
      <c r="C16" s="35"/>
      <c r="D16" s="35"/>
      <c r="E16" s="44">
        <f>SUM(E10:E14)</f>
        <v>-1035</v>
      </c>
      <c r="F16" s="44"/>
      <c r="G16" s="44">
        <f>SUM(G10:G14)</f>
        <v>432</v>
      </c>
      <c r="H16" s="44"/>
      <c r="I16" s="44">
        <f>SUM(I10:I14)</f>
        <v>-1796</v>
      </c>
      <c r="J16" s="44"/>
      <c r="K16" s="44">
        <f>SUM(K10:K14)</f>
        <v>-102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+I18+144</f>
        <v>-151</v>
      </c>
      <c r="F18" s="44"/>
      <c r="G18" s="44">
        <f>+K18+173</f>
        <v>-178</v>
      </c>
      <c r="H18" s="44"/>
      <c r="I18" s="49">
        <v>-295</v>
      </c>
      <c r="J18" s="44"/>
      <c r="K18" s="49">
        <v>-351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6">
        <f>+I20-0</f>
        <v>0</v>
      </c>
      <c r="F20" s="47"/>
      <c r="G20" s="46">
        <f>+K20-0</f>
        <v>0</v>
      </c>
      <c r="H20" s="47"/>
      <c r="I20" s="45">
        <v>0</v>
      </c>
      <c r="J20" s="47"/>
      <c r="K20" s="45">
        <v>0</v>
      </c>
    </row>
    <row r="21" spans="1:11" ht="14.25">
      <c r="A21" s="35"/>
      <c r="B21" s="35"/>
      <c r="C21" s="35"/>
      <c r="D21" s="35"/>
      <c r="E21" s="47"/>
      <c r="F21" s="47"/>
      <c r="G21" s="47"/>
      <c r="H21" s="47"/>
      <c r="I21" s="47"/>
      <c r="J21" s="47"/>
      <c r="K21" s="47"/>
    </row>
    <row r="22" spans="1:11" ht="14.25">
      <c r="A22" s="35" t="s">
        <v>339</v>
      </c>
      <c r="B22" s="35"/>
      <c r="C22" s="35"/>
      <c r="D22" s="35"/>
      <c r="E22" s="44">
        <f>SUM(E16:E20)</f>
        <v>-1186</v>
      </c>
      <c r="F22" s="44"/>
      <c r="G22" s="44">
        <f>SUM(G16:G20)</f>
        <v>254</v>
      </c>
      <c r="H22" s="44"/>
      <c r="I22" s="44">
        <f>SUM(I16:I20)</f>
        <v>-2091</v>
      </c>
      <c r="J22" s="44"/>
      <c r="K22" s="44">
        <f>SUM(K16:K20)</f>
        <v>-453</v>
      </c>
    </row>
    <row r="23" spans="1:11" ht="14.25">
      <c r="A23" s="35" t="s">
        <v>340</v>
      </c>
      <c r="B23" s="35"/>
      <c r="C23" s="35"/>
      <c r="D23" s="35"/>
      <c r="E23" s="47"/>
      <c r="F23" s="47"/>
      <c r="G23" s="47"/>
      <c r="H23" s="47"/>
      <c r="I23" s="47"/>
      <c r="J23" s="47"/>
      <c r="K23" s="47"/>
    </row>
    <row r="24" spans="1:11" ht="14.25">
      <c r="A24" s="35"/>
      <c r="B24" s="35"/>
      <c r="C24" s="35"/>
      <c r="D24" s="35"/>
      <c r="E24" s="47"/>
      <c r="F24" s="47"/>
      <c r="G24" s="47"/>
      <c r="H24" s="47"/>
      <c r="I24" s="47"/>
      <c r="J24" s="47"/>
      <c r="K24" s="47"/>
    </row>
    <row r="25" spans="1:11" ht="14.25">
      <c r="A25" s="35" t="s">
        <v>24</v>
      </c>
      <c r="B25" s="35"/>
      <c r="C25" s="35"/>
      <c r="D25" s="35"/>
      <c r="E25" s="46">
        <f>+I25-0</f>
        <v>0</v>
      </c>
      <c r="F25" s="47"/>
      <c r="G25" s="45">
        <f>+K25+0</f>
        <v>0</v>
      </c>
      <c r="H25" s="47"/>
      <c r="I25" s="45">
        <v>0</v>
      </c>
      <c r="J25" s="47"/>
      <c r="K25" s="45">
        <v>0</v>
      </c>
    </row>
    <row r="26" spans="1:11" ht="14.25">
      <c r="A26" s="35"/>
      <c r="B26" s="35"/>
      <c r="C26" s="35"/>
      <c r="D26" s="35"/>
      <c r="E26" s="47"/>
      <c r="F26" s="47"/>
      <c r="G26" s="47"/>
      <c r="H26" s="47"/>
      <c r="I26" s="47"/>
      <c r="J26" s="47"/>
      <c r="K26" s="47"/>
    </row>
    <row r="27" spans="1:11" ht="14.25">
      <c r="A27" s="35" t="s">
        <v>339</v>
      </c>
      <c r="B27" s="35"/>
      <c r="C27" s="35"/>
      <c r="D27" s="35"/>
      <c r="E27" s="44">
        <f>+E22+E25</f>
        <v>-1186</v>
      </c>
      <c r="F27" s="44"/>
      <c r="G27" s="44">
        <f>+G22+G25</f>
        <v>254</v>
      </c>
      <c r="H27" s="44"/>
      <c r="I27" s="44">
        <f>+I22+I25</f>
        <v>-2091</v>
      </c>
      <c r="J27" s="44"/>
      <c r="K27" s="44">
        <f>+K22+K25</f>
        <v>-453</v>
      </c>
    </row>
    <row r="28" spans="1:11" ht="14.25">
      <c r="A28" s="35" t="s">
        <v>341</v>
      </c>
      <c r="B28" s="35"/>
      <c r="C28" s="35"/>
      <c r="D28" s="35"/>
      <c r="E28" s="47"/>
      <c r="F28" s="47"/>
      <c r="G28" s="47"/>
      <c r="H28" s="47"/>
      <c r="I28" s="47"/>
      <c r="J28" s="47"/>
      <c r="K28" s="47"/>
    </row>
    <row r="29" spans="1:11" ht="14.25">
      <c r="A29" s="35"/>
      <c r="B29" s="35"/>
      <c r="C29" s="35"/>
      <c r="D29" s="35"/>
      <c r="E29" s="47"/>
      <c r="F29" s="47"/>
      <c r="G29" s="47"/>
      <c r="H29" s="47"/>
      <c r="I29" s="47"/>
      <c r="J29" s="47"/>
      <c r="K29" s="47"/>
    </row>
    <row r="30" spans="1:11" ht="14.25">
      <c r="A30" s="35" t="s">
        <v>25</v>
      </c>
      <c r="B30" s="35"/>
      <c r="C30" s="35"/>
      <c r="D30" s="35"/>
      <c r="E30" s="45">
        <f>+I30-0</f>
        <v>0</v>
      </c>
      <c r="F30" s="47"/>
      <c r="G30" s="46">
        <f>+K30-0</f>
        <v>0</v>
      </c>
      <c r="H30" s="47"/>
      <c r="I30" s="45">
        <v>0</v>
      </c>
      <c r="J30" s="47"/>
      <c r="K30" s="45">
        <v>0</v>
      </c>
    </row>
    <row r="31" spans="1:11" ht="14.25">
      <c r="A31" s="35"/>
      <c r="B31" s="35"/>
      <c r="C31" s="35"/>
      <c r="D31" s="35"/>
      <c r="E31" s="47"/>
      <c r="F31" s="47"/>
      <c r="G31" s="47"/>
      <c r="H31" s="47"/>
      <c r="I31" s="47"/>
      <c r="J31" s="47"/>
      <c r="K31" s="47"/>
    </row>
    <row r="32" spans="1:11" ht="15" thickBot="1">
      <c r="A32" s="35" t="s">
        <v>342</v>
      </c>
      <c r="B32" s="35"/>
      <c r="C32" s="35"/>
      <c r="D32" s="35"/>
      <c r="E32" s="48">
        <f>+E30+E27</f>
        <v>-1186</v>
      </c>
      <c r="F32" s="49"/>
      <c r="G32" s="48">
        <f>+G30+G27</f>
        <v>254</v>
      </c>
      <c r="H32" s="49"/>
      <c r="I32" s="48">
        <f>+I30+I27</f>
        <v>-2091</v>
      </c>
      <c r="J32" s="49"/>
      <c r="K32" s="48">
        <f>+K30+K27</f>
        <v>-453</v>
      </c>
    </row>
    <row r="33" spans="1:11" ht="15" thickTop="1">
      <c r="A33" s="35"/>
      <c r="B33" s="35"/>
      <c r="C33" s="35"/>
      <c r="D33" s="35"/>
      <c r="E33" s="47"/>
      <c r="F33" s="50"/>
      <c r="G33" s="47"/>
      <c r="H33" s="50"/>
      <c r="I33" s="47"/>
      <c r="J33" s="50"/>
      <c r="K33" s="47"/>
    </row>
    <row r="34" spans="1:11" ht="14.25">
      <c r="A34" s="35"/>
      <c r="B34" s="35"/>
      <c r="C34" s="35"/>
      <c r="D34" s="35"/>
      <c r="E34" s="47"/>
      <c r="F34" s="47"/>
      <c r="G34" s="47"/>
      <c r="H34" s="47"/>
      <c r="I34" s="47"/>
      <c r="J34" s="47"/>
      <c r="K34" s="47"/>
    </row>
    <row r="35" spans="1:11" ht="14.25">
      <c r="A35" s="35" t="s">
        <v>343</v>
      </c>
      <c r="B35" s="35"/>
      <c r="C35" s="35"/>
      <c r="D35" s="35"/>
      <c r="E35" s="47" t="s">
        <v>13</v>
      </c>
      <c r="F35" s="47"/>
      <c r="G35" s="47"/>
      <c r="H35" s="47"/>
      <c r="I35" s="47" t="s">
        <v>13</v>
      </c>
      <c r="J35" s="47"/>
      <c r="K35" s="47"/>
    </row>
    <row r="36" spans="1:11" ht="14.25">
      <c r="A36" s="35" t="s">
        <v>26</v>
      </c>
      <c r="B36" s="35"/>
      <c r="C36" s="35"/>
      <c r="D36" s="35"/>
      <c r="E36" s="59">
        <f>+notes!F208</f>
        <v>-3.9971689528495835</v>
      </c>
      <c r="F36" s="44"/>
      <c r="G36" s="59">
        <f>+notes!H208</f>
        <v>0.9353710182286871</v>
      </c>
      <c r="H36" s="44"/>
      <c r="I36" s="59">
        <f>+notes!J208</f>
        <v>-7.180138726735801</v>
      </c>
      <c r="J36" s="44"/>
      <c r="K36" s="59">
        <f>+notes!L208</f>
        <v>-1.6682010679432886</v>
      </c>
    </row>
    <row r="37" spans="1:11" ht="14.25">
      <c r="A37" s="35" t="s">
        <v>27</v>
      </c>
      <c r="B37" s="35"/>
      <c r="C37" s="35"/>
      <c r="D37" s="35"/>
      <c r="E37" s="67" t="s">
        <v>142</v>
      </c>
      <c r="F37" s="37"/>
      <c r="G37" s="67" t="s">
        <v>142</v>
      </c>
      <c r="H37" s="37"/>
      <c r="I37" s="67" t="s">
        <v>142</v>
      </c>
      <c r="J37" s="37"/>
      <c r="K37" s="67" t="s">
        <v>142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111</v>
      </c>
      <c r="B42" s="10"/>
      <c r="C42" s="10"/>
      <c r="D42" s="10"/>
    </row>
    <row r="43" spans="1:4" ht="12.75">
      <c r="A43" s="10" t="s">
        <v>217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G19" sqref="G1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0"/>
    </row>
    <row r="2" spans="1:4" ht="15">
      <c r="A2" s="11" t="s">
        <v>277</v>
      </c>
      <c r="B2" s="4"/>
      <c r="C2" s="4"/>
      <c r="D2" s="4"/>
    </row>
    <row r="3" spans="1:4" ht="15.75">
      <c r="A3" s="3" t="s">
        <v>103</v>
      </c>
      <c r="B3" s="3"/>
      <c r="C3" s="3"/>
      <c r="D3" s="3"/>
    </row>
    <row r="6" spans="5:13" ht="15">
      <c r="E6" s="87" t="s">
        <v>31</v>
      </c>
      <c r="F6" s="87"/>
      <c r="G6" s="87"/>
      <c r="H6" s="87"/>
      <c r="I6" s="87"/>
      <c r="J6" s="11"/>
      <c r="K6" s="61" t="s">
        <v>32</v>
      </c>
      <c r="L6" s="62"/>
      <c r="M6" s="62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132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278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279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218</v>
      </c>
      <c r="B16" s="4"/>
      <c r="C16" s="4"/>
      <c r="D16" s="4"/>
      <c r="E16" s="33">
        <f>+'BS'!F33</f>
        <v>28569</v>
      </c>
      <c r="F16" s="33"/>
      <c r="G16" s="33">
        <f>+'BS'!F34</f>
        <v>8207</v>
      </c>
      <c r="H16" s="26"/>
      <c r="I16" s="26">
        <f>+'BS'!F35</f>
        <v>5500</v>
      </c>
      <c r="J16" s="26"/>
      <c r="K16" s="33">
        <f>+'BS'!F36</f>
        <v>-29393</v>
      </c>
      <c r="L16" s="33"/>
      <c r="M16" s="33">
        <f>SUM(E16:K16)</f>
        <v>12883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177</v>
      </c>
      <c r="B18" s="4"/>
      <c r="C18" s="4"/>
      <c r="D18" s="4"/>
      <c r="E18" s="26">
        <f>35+2814</f>
        <v>2849</v>
      </c>
      <c r="F18" s="26"/>
      <c r="G18" s="26">
        <v>-74</v>
      </c>
      <c r="H18" s="26"/>
      <c r="I18" s="26">
        <v>0</v>
      </c>
      <c r="J18" s="26"/>
      <c r="K18" s="26">
        <v>0</v>
      </c>
      <c r="L18" s="26"/>
      <c r="M18" s="33">
        <f>SUM(E18:K18)</f>
        <v>2775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189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190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38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-2091</v>
      </c>
      <c r="L23" s="26"/>
      <c r="M23" s="33">
        <f>SUM(E23:K23)</f>
        <v>-2091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280</v>
      </c>
      <c r="B25" s="4"/>
      <c r="C25" s="4"/>
      <c r="D25" s="4"/>
      <c r="E25" s="51">
        <f>SUM(E16:E24)</f>
        <v>31418</v>
      </c>
      <c r="F25" s="33"/>
      <c r="G25" s="51">
        <f>SUM(G16:G24)</f>
        <v>8133</v>
      </c>
      <c r="H25" s="26"/>
      <c r="I25" s="51">
        <f>SUM(I16:I24)</f>
        <v>5500</v>
      </c>
      <c r="J25" s="26"/>
      <c r="K25" s="51">
        <f>SUM(K16:K24)</f>
        <v>-31484</v>
      </c>
      <c r="L25" s="33"/>
      <c r="M25" s="51">
        <f>SUM(M16:M24)</f>
        <v>13567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278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281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158</v>
      </c>
      <c r="B31" s="4"/>
      <c r="C31" s="4"/>
      <c r="D31" s="4"/>
      <c r="E31" s="33">
        <v>27155</v>
      </c>
      <c r="F31" s="33"/>
      <c r="G31" s="33">
        <v>8207</v>
      </c>
      <c r="H31" s="26"/>
      <c r="I31" s="26">
        <v>0</v>
      </c>
      <c r="J31" s="26"/>
      <c r="K31" s="33">
        <v>-27703</v>
      </c>
      <c r="L31" s="33"/>
      <c r="M31" s="33">
        <f>SUM(E31:K31)</f>
        <v>7659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38</v>
      </c>
      <c r="B33" s="4"/>
      <c r="C33" s="4"/>
      <c r="D33" s="4"/>
      <c r="E33" s="26">
        <v>0</v>
      </c>
      <c r="F33" s="26"/>
      <c r="G33" s="26">
        <v>0</v>
      </c>
      <c r="H33" s="26"/>
      <c r="I33" s="26">
        <v>0</v>
      </c>
      <c r="J33" s="26"/>
      <c r="K33" s="33">
        <f>+'P&amp;L'!K32</f>
        <v>-453</v>
      </c>
      <c r="L33" s="26"/>
      <c r="M33" s="33">
        <f>SUM(E33:K33)</f>
        <v>-453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282</v>
      </c>
      <c r="B35" s="4"/>
      <c r="C35" s="4"/>
      <c r="D35" s="4"/>
      <c r="E35" s="51">
        <f>SUM(E31:E34)</f>
        <v>27155</v>
      </c>
      <c r="F35" s="33"/>
      <c r="G35" s="51">
        <f>SUM(G31:G34)</f>
        <v>8207</v>
      </c>
      <c r="H35" s="26"/>
      <c r="I35" s="51">
        <f>SUM(I31:I34)</f>
        <v>0</v>
      </c>
      <c r="J35" s="26"/>
      <c r="K35" s="51">
        <f>SUM(K31:K34)</f>
        <v>-28156</v>
      </c>
      <c r="L35" s="33"/>
      <c r="M35" s="51">
        <f>SUM(M31:M34)</f>
        <v>7206</v>
      </c>
    </row>
    <row r="36" spans="1:13" ht="14.25">
      <c r="A36" s="4"/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4" ht="14.25">
      <c r="A38" s="15" t="s">
        <v>162</v>
      </c>
      <c r="B38" s="15"/>
      <c r="C38" s="15"/>
      <c r="D38" s="15"/>
    </row>
    <row r="39" spans="1:4" ht="14.25">
      <c r="A39" s="15" t="s">
        <v>219</v>
      </c>
      <c r="B39" s="15"/>
      <c r="C39" s="15"/>
      <c r="D39" s="15"/>
    </row>
  </sheetData>
  <mergeCells count="1">
    <mergeCell ref="E6:I6"/>
  </mergeCells>
  <printOptions/>
  <pageMargins left="0.75" right="0.75" top="0.96" bottom="0.72" header="0.5" footer="0.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63" sqref="A63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0"/>
    </row>
    <row r="2" spans="1:3" ht="14.25">
      <c r="A2" s="4" t="s">
        <v>1</v>
      </c>
      <c r="B2" s="4"/>
      <c r="C2" s="4"/>
    </row>
    <row r="3" spans="1:3" ht="15">
      <c r="A3" s="11" t="s">
        <v>277</v>
      </c>
      <c r="B3" s="4"/>
      <c r="C3" s="4"/>
    </row>
    <row r="4" spans="1:3" ht="15.75">
      <c r="A4" s="3" t="s">
        <v>104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283</v>
      </c>
      <c r="J6" s="12" t="s">
        <v>283</v>
      </c>
    </row>
    <row r="7" spans="1:10" ht="15">
      <c r="A7" s="4"/>
      <c r="B7" s="4"/>
      <c r="C7" s="4"/>
      <c r="D7" s="4"/>
      <c r="H7" s="17" t="s">
        <v>105</v>
      </c>
      <c r="J7" s="17" t="s">
        <v>105</v>
      </c>
    </row>
    <row r="8" spans="1:10" ht="15">
      <c r="A8" s="4"/>
      <c r="B8" s="4"/>
      <c r="C8" s="4"/>
      <c r="D8" s="4"/>
      <c r="H8" s="23" t="s">
        <v>274</v>
      </c>
      <c r="J8" s="23" t="s">
        <v>276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118</v>
      </c>
      <c r="G10" s="25"/>
    </row>
    <row r="11" spans="1:12" ht="12.75">
      <c r="A11" s="13" t="s">
        <v>39</v>
      </c>
      <c r="H11" s="53">
        <f>+'P&amp;L'!I22</f>
        <v>-2091</v>
      </c>
      <c r="J11" s="53">
        <f>+'P&amp;L'!K22</f>
        <v>-453</v>
      </c>
      <c r="L11" s="25"/>
    </row>
    <row r="12" spans="1:10" ht="12.75">
      <c r="A12" t="s">
        <v>119</v>
      </c>
      <c r="H12" s="53"/>
      <c r="J12" s="53"/>
    </row>
    <row r="13" spans="2:12" ht="12.75">
      <c r="B13" t="s">
        <v>120</v>
      </c>
      <c r="H13" s="53">
        <v>201</v>
      </c>
      <c r="J13" s="53">
        <v>3</v>
      </c>
      <c r="L13" s="25"/>
    </row>
    <row r="14" spans="2:10" ht="12.75">
      <c r="B14" t="s">
        <v>121</v>
      </c>
      <c r="H14" s="53">
        <v>924</v>
      </c>
      <c r="J14" s="53">
        <v>808</v>
      </c>
    </row>
    <row r="15" spans="2:10" ht="12.75">
      <c r="B15" t="s">
        <v>110</v>
      </c>
      <c r="H15" s="53">
        <v>30</v>
      </c>
      <c r="J15" s="53">
        <v>30</v>
      </c>
    </row>
    <row r="16" spans="2:10" ht="12.75">
      <c r="B16" t="s">
        <v>163</v>
      </c>
      <c r="H16" s="53">
        <v>-479</v>
      </c>
      <c r="J16" s="53">
        <v>-851</v>
      </c>
    </row>
    <row r="17" spans="2:10" ht="12.75">
      <c r="B17" t="s">
        <v>318</v>
      </c>
      <c r="H17" s="53">
        <v>8</v>
      </c>
      <c r="J17" s="53">
        <v>0</v>
      </c>
    </row>
    <row r="18" spans="2:10" ht="12.75">
      <c r="B18" t="s">
        <v>271</v>
      </c>
      <c r="H18" s="53">
        <v>-6</v>
      </c>
      <c r="J18" s="53">
        <v>0</v>
      </c>
    </row>
    <row r="19" spans="2:10" ht="12.75">
      <c r="B19" t="s">
        <v>122</v>
      </c>
      <c r="H19" s="53">
        <v>291</v>
      </c>
      <c r="J19" s="53">
        <v>348</v>
      </c>
    </row>
    <row r="20" spans="2:10" ht="12.75">
      <c r="B20" t="s">
        <v>320</v>
      </c>
      <c r="H20" s="54">
        <v>-1</v>
      </c>
      <c r="J20" s="54">
        <v>0</v>
      </c>
    </row>
    <row r="21" spans="1:10" ht="12.75">
      <c r="A21" s="13" t="s">
        <v>184</v>
      </c>
      <c r="H21" s="53">
        <f>SUM(H11:H20)</f>
        <v>-1123</v>
      </c>
      <c r="J21" s="53">
        <f>SUM(J11:J20)</f>
        <v>-115</v>
      </c>
    </row>
    <row r="22" spans="1:10" ht="12.75">
      <c r="A22" s="16" t="s">
        <v>332</v>
      </c>
      <c r="H22" s="53">
        <v>-144</v>
      </c>
      <c r="J22" s="53">
        <v>522</v>
      </c>
    </row>
    <row r="23" spans="1:10" ht="12.75">
      <c r="A23" t="s">
        <v>333</v>
      </c>
      <c r="H23" s="53">
        <v>-76</v>
      </c>
      <c r="J23" s="53">
        <v>939</v>
      </c>
    </row>
    <row r="24" spans="1:10" ht="12.75">
      <c r="A24" t="s">
        <v>270</v>
      </c>
      <c r="H24" s="53">
        <v>-108</v>
      </c>
      <c r="J24" s="53">
        <v>186</v>
      </c>
    </row>
    <row r="25" spans="1:10" ht="12.75">
      <c r="A25" t="s">
        <v>269</v>
      </c>
      <c r="H25" s="53">
        <v>289</v>
      </c>
      <c r="J25" s="53">
        <v>-1594</v>
      </c>
    </row>
    <row r="26" spans="1:10" ht="12.75">
      <c r="A26" t="s">
        <v>268</v>
      </c>
      <c r="H26" s="53">
        <v>-462</v>
      </c>
      <c r="J26" s="53">
        <v>-76</v>
      </c>
    </row>
    <row r="27" spans="1:10" ht="12.75">
      <c r="A27" t="s">
        <v>334</v>
      </c>
      <c r="H27" s="54">
        <v>-170</v>
      </c>
      <c r="J27" s="54">
        <v>20</v>
      </c>
    </row>
    <row r="28" spans="1:10" ht="12.75">
      <c r="A28" s="13" t="s">
        <v>335</v>
      </c>
      <c r="H28" s="53">
        <f>SUM(H21:H27)</f>
        <v>-1794</v>
      </c>
      <c r="J28" s="53">
        <f>SUM(J21:J27)</f>
        <v>-118</v>
      </c>
    </row>
    <row r="29" spans="8:10" ht="12.75">
      <c r="H29" s="53"/>
      <c r="J29" s="53"/>
    </row>
    <row r="30" spans="1:10" ht="12.75">
      <c r="A30" s="13" t="s">
        <v>123</v>
      </c>
      <c r="H30" s="53"/>
      <c r="J30" s="53"/>
    </row>
    <row r="31" spans="1:10" ht="12.75">
      <c r="A31" t="s">
        <v>319</v>
      </c>
      <c r="H31" s="55">
        <v>2775</v>
      </c>
      <c r="J31" s="55">
        <v>0</v>
      </c>
    </row>
    <row r="32" spans="1:10" ht="12.75">
      <c r="A32" t="s">
        <v>124</v>
      </c>
      <c r="H32" s="56">
        <v>-13</v>
      </c>
      <c r="J32" s="56">
        <v>-21</v>
      </c>
    </row>
    <row r="33" spans="1:10" ht="12.75">
      <c r="A33" s="16" t="s">
        <v>164</v>
      </c>
      <c r="H33" s="56">
        <v>625</v>
      </c>
      <c r="J33" s="56">
        <v>935</v>
      </c>
    </row>
    <row r="34" spans="1:10" ht="12.75">
      <c r="A34" s="16" t="s">
        <v>272</v>
      </c>
      <c r="H34" s="56">
        <v>27</v>
      </c>
      <c r="J34" s="56">
        <v>0</v>
      </c>
    </row>
    <row r="35" spans="1:10" ht="12.75">
      <c r="A35" s="16" t="s">
        <v>321</v>
      </c>
      <c r="H35" s="57">
        <v>1</v>
      </c>
      <c r="J35" s="57">
        <v>0</v>
      </c>
    </row>
    <row r="36" spans="1:10" ht="12.75">
      <c r="A36" s="13" t="s">
        <v>336</v>
      </c>
      <c r="H36" s="53">
        <f>SUM(H31:H35)</f>
        <v>3415</v>
      </c>
      <c r="J36" s="53">
        <f>SUM(J31:J35)</f>
        <v>914</v>
      </c>
    </row>
    <row r="37" spans="8:10" ht="12.75">
      <c r="H37" s="53"/>
      <c r="J37" s="53"/>
    </row>
    <row r="38" spans="1:10" ht="12.75">
      <c r="A38" s="13" t="s">
        <v>125</v>
      </c>
      <c r="H38" s="53"/>
      <c r="J38" s="53"/>
    </row>
    <row r="39" spans="1:10" ht="12.75">
      <c r="A39" t="s">
        <v>126</v>
      </c>
      <c r="H39" s="55">
        <v>0</v>
      </c>
      <c r="J39" s="55">
        <v>-120</v>
      </c>
    </row>
    <row r="40" spans="1:10" ht="12.75">
      <c r="A40" t="s">
        <v>145</v>
      </c>
      <c r="H40" s="56">
        <v>-169</v>
      </c>
      <c r="J40" s="56">
        <v>-177</v>
      </c>
    </row>
    <row r="41" spans="1:10" ht="12.75">
      <c r="A41" t="s">
        <v>127</v>
      </c>
      <c r="H41" s="56">
        <v>-11</v>
      </c>
      <c r="J41" s="56">
        <v>-12</v>
      </c>
    </row>
    <row r="42" spans="1:10" ht="12.75">
      <c r="A42" t="s">
        <v>40</v>
      </c>
      <c r="H42" s="57">
        <v>-291</v>
      </c>
      <c r="J42" s="57">
        <v>-348</v>
      </c>
    </row>
    <row r="43" spans="1:10" ht="12.75">
      <c r="A43" s="13" t="s">
        <v>156</v>
      </c>
      <c r="H43" s="53">
        <f>SUM(H39:H42)</f>
        <v>-471</v>
      </c>
      <c r="J43" s="53">
        <f>SUM(J39:J42)</f>
        <v>-657</v>
      </c>
    </row>
    <row r="44" spans="8:10" ht="12.75">
      <c r="H44" s="54"/>
      <c r="J44" s="54"/>
    </row>
    <row r="45" spans="1:10" ht="12.75">
      <c r="A45" s="13" t="s">
        <v>337</v>
      </c>
      <c r="H45" s="53">
        <f>+H43+H36+H28</f>
        <v>1150</v>
      </c>
      <c r="J45" s="53">
        <f>+J43+J36+J28</f>
        <v>139</v>
      </c>
    </row>
    <row r="46" spans="1:10" ht="12.75">
      <c r="A46" s="13"/>
      <c r="H46" s="53"/>
      <c r="J46" s="53"/>
    </row>
    <row r="47" spans="1:10" ht="12.75">
      <c r="A47" s="13" t="s">
        <v>143</v>
      </c>
      <c r="H47" s="53">
        <f>174+33-3564-154</f>
        <v>-3511</v>
      </c>
      <c r="J47" s="53">
        <f>168+33-4064-148</f>
        <v>-4011</v>
      </c>
    </row>
    <row r="48" spans="1:10" ht="12.75">
      <c r="A48" s="13"/>
      <c r="H48" s="53"/>
      <c r="J48" s="53"/>
    </row>
    <row r="49" spans="1:10" ht="13.5" thickBot="1">
      <c r="A49" s="13" t="s">
        <v>317</v>
      </c>
      <c r="H49" s="58">
        <f>SUM(H45:H48)</f>
        <v>-2361</v>
      </c>
      <c r="J49" s="58">
        <f>SUM(J45:J48)</f>
        <v>-3872</v>
      </c>
    </row>
    <row r="50" spans="8:10" ht="13.5" thickTop="1">
      <c r="H50" s="53"/>
      <c r="J50" s="53"/>
    </row>
    <row r="51" spans="1:10" ht="12.75">
      <c r="A51" s="13" t="s">
        <v>128</v>
      </c>
      <c r="H51" s="53"/>
      <c r="J51" s="53"/>
    </row>
    <row r="52" spans="8:10" ht="12.75">
      <c r="H52" s="53"/>
      <c r="J52" s="53"/>
    </row>
    <row r="53" spans="2:10" ht="12.75">
      <c r="B53" t="s">
        <v>199</v>
      </c>
      <c r="H53" s="53">
        <f>+'BS'!D23</f>
        <v>174</v>
      </c>
      <c r="J53" s="53">
        <v>168</v>
      </c>
    </row>
    <row r="54" spans="2:10" ht="12.75">
      <c r="B54" t="s">
        <v>9</v>
      </c>
      <c r="H54" s="68">
        <f>+'BS'!D24</f>
        <v>571</v>
      </c>
      <c r="I54" s="69"/>
      <c r="J54" s="68">
        <v>133</v>
      </c>
    </row>
    <row r="55" spans="2:10" ht="12.75">
      <c r="B55" t="s">
        <v>220</v>
      </c>
      <c r="H55" s="54">
        <f>-notes!J179</f>
        <v>-2952</v>
      </c>
      <c r="J55" s="54">
        <v>-4025</v>
      </c>
    </row>
    <row r="56" spans="8:10" ht="12.75">
      <c r="H56" s="68">
        <f>SUM(H53:H55)</f>
        <v>-2207</v>
      </c>
      <c r="I56" s="69"/>
      <c r="J56" s="68">
        <f>SUM(J53:J55)</f>
        <v>-3724</v>
      </c>
    </row>
    <row r="57" spans="2:10" ht="12.75">
      <c r="B57" t="s">
        <v>147</v>
      </c>
      <c r="H57" s="53">
        <v>-154</v>
      </c>
      <c r="J57" s="53">
        <v>-148</v>
      </c>
    </row>
    <row r="58" spans="5:10" ht="15" thickBot="1">
      <c r="E58" s="7"/>
      <c r="H58" s="58">
        <f>SUM(H56:H57)</f>
        <v>-2361</v>
      </c>
      <c r="J58" s="58">
        <f>SUM(J56:J57)</f>
        <v>-3872</v>
      </c>
    </row>
    <row r="59" spans="5:8" ht="15" thickTop="1">
      <c r="E59" s="7"/>
      <c r="H59" s="52"/>
    </row>
    <row r="60" spans="5:10" ht="12.75">
      <c r="E60" s="5"/>
      <c r="H60" s="53"/>
      <c r="J60" s="53"/>
    </row>
  </sheetData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5"/>
  <sheetViews>
    <sheetView tabSelected="1" workbookViewId="0" topLeftCell="A213">
      <selection activeCell="A234" sqref="A234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0"/>
    </row>
    <row r="3" spans="1:12" ht="15">
      <c r="A3" s="19" t="s">
        <v>284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5" t="s">
        <v>42</v>
      </c>
      <c r="B7" s="11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221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222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223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224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225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226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227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228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 t="s">
        <v>229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11"/>
      <c r="B18" s="4" t="s">
        <v>230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4"/>
      <c r="C20" s="4" t="s">
        <v>231</v>
      </c>
      <c r="D20" s="4"/>
      <c r="E20" s="4"/>
      <c r="F20" s="4" t="s">
        <v>234</v>
      </c>
      <c r="G20" s="4"/>
      <c r="H20" s="4"/>
      <c r="I20" s="4"/>
      <c r="J20" s="4"/>
      <c r="K20" s="4"/>
      <c r="L20" s="4"/>
    </row>
    <row r="21" spans="1:12" ht="15">
      <c r="A21" s="11"/>
      <c r="B21" s="4"/>
      <c r="C21" s="4" t="s">
        <v>232</v>
      </c>
      <c r="D21" s="4"/>
      <c r="E21" s="4"/>
      <c r="F21" s="4" t="s">
        <v>235</v>
      </c>
      <c r="G21" s="4"/>
      <c r="H21" s="4"/>
      <c r="I21" s="4"/>
      <c r="J21" s="4"/>
      <c r="K21" s="4"/>
      <c r="L21" s="4"/>
    </row>
    <row r="22" spans="1:12" ht="18.75">
      <c r="A22" s="11"/>
      <c r="B22" s="4"/>
      <c r="C22" s="4" t="s">
        <v>233</v>
      </c>
      <c r="D22" s="4"/>
      <c r="E22" s="4"/>
      <c r="F22" s="4" t="s">
        <v>236</v>
      </c>
      <c r="G22" s="4"/>
      <c r="H22" s="4"/>
      <c r="I22" s="4"/>
      <c r="J22" s="4"/>
      <c r="K22" s="4"/>
      <c r="L22" s="4"/>
    </row>
    <row r="23" spans="1:12" ht="15">
      <c r="A23" s="11"/>
      <c r="B23" s="4"/>
      <c r="C23" s="4"/>
      <c r="D23" s="4"/>
      <c r="E23" s="4"/>
      <c r="F23" s="4" t="s">
        <v>237</v>
      </c>
      <c r="G23" s="4"/>
      <c r="H23" s="4"/>
      <c r="I23" s="4"/>
      <c r="J23" s="4"/>
      <c r="K23" s="4"/>
      <c r="L23" s="4"/>
    </row>
    <row r="24" spans="1:12" ht="15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8.75">
      <c r="A25" s="11"/>
      <c r="B25" s="4" t="s">
        <v>344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11"/>
      <c r="B26" s="4" t="s">
        <v>238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11"/>
      <c r="B27" s="4" t="s">
        <v>239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84" t="s">
        <v>244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261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262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4" t="s">
        <v>263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11"/>
      <c r="B34" s="4" t="s">
        <v>264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4" t="s">
        <v>265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4" t="s">
        <v>256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B37" s="4" t="s">
        <v>260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11"/>
      <c r="B38" s="4" t="s">
        <v>257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4" t="s">
        <v>258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259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4"/>
      <c r="C42" s="4"/>
      <c r="D42" s="4"/>
      <c r="E42" s="4"/>
      <c r="F42" s="4"/>
      <c r="G42" s="4"/>
      <c r="H42" s="9" t="s">
        <v>246</v>
      </c>
      <c r="I42" s="9"/>
      <c r="J42" s="9" t="s">
        <v>248</v>
      </c>
      <c r="K42" s="9"/>
      <c r="L42" s="9" t="s">
        <v>249</v>
      </c>
    </row>
    <row r="43" spans="1:12" ht="15">
      <c r="A43" s="11"/>
      <c r="B43" s="4"/>
      <c r="C43" s="4"/>
      <c r="D43" s="4"/>
      <c r="E43" s="4"/>
      <c r="F43" s="4"/>
      <c r="G43" s="4"/>
      <c r="H43" s="9" t="s">
        <v>247</v>
      </c>
      <c r="I43" s="9"/>
      <c r="J43" s="9" t="s">
        <v>231</v>
      </c>
      <c r="K43" s="9"/>
      <c r="L43" s="9" t="s">
        <v>250</v>
      </c>
    </row>
    <row r="44" spans="1:12" ht="15">
      <c r="A44" s="11"/>
      <c r="B44" s="4"/>
      <c r="C44" s="4"/>
      <c r="D44" s="4"/>
      <c r="E44" s="4"/>
      <c r="F44" s="4"/>
      <c r="G44" s="4"/>
      <c r="H44" s="9" t="s">
        <v>6</v>
      </c>
      <c r="I44" s="9"/>
      <c r="J44" s="9" t="s">
        <v>6</v>
      </c>
      <c r="K44" s="9"/>
      <c r="L44" s="9" t="s">
        <v>6</v>
      </c>
    </row>
    <row r="45" spans="1:12" ht="15">
      <c r="A45" s="11"/>
      <c r="B45" s="11" t="s">
        <v>251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C46" s="4" t="s">
        <v>195</v>
      </c>
      <c r="D46" s="4"/>
      <c r="E46" s="4"/>
      <c r="F46" s="4"/>
      <c r="G46" s="4"/>
      <c r="H46" s="26">
        <v>21127</v>
      </c>
      <c r="I46" s="26"/>
      <c r="J46" s="26">
        <v>-968</v>
      </c>
      <c r="K46" s="26"/>
      <c r="L46" s="26">
        <f>SUM(H46:K46)</f>
        <v>20159</v>
      </c>
    </row>
    <row r="47" spans="1:12" ht="15">
      <c r="A47" s="11"/>
      <c r="C47" s="4" t="s">
        <v>245</v>
      </c>
      <c r="D47" s="4"/>
      <c r="E47" s="4"/>
      <c r="F47" s="4"/>
      <c r="G47" s="4"/>
      <c r="H47" s="26">
        <v>0</v>
      </c>
      <c r="I47" s="26"/>
      <c r="J47" s="26">
        <v>968</v>
      </c>
      <c r="K47" s="26"/>
      <c r="L47" s="26">
        <f>SUM(H47:K47)</f>
        <v>968</v>
      </c>
    </row>
    <row r="48" spans="1:12" ht="15">
      <c r="A48" s="11"/>
      <c r="B48" s="4"/>
      <c r="C48" s="4"/>
      <c r="D48" s="4"/>
      <c r="E48" s="4"/>
      <c r="F48" s="4"/>
      <c r="G48" s="4"/>
      <c r="H48" s="26"/>
      <c r="I48" s="26"/>
      <c r="J48" s="26"/>
      <c r="K48" s="26"/>
      <c r="L48" s="26"/>
    </row>
    <row r="49" spans="1:12" ht="15">
      <c r="A49" s="75" t="s">
        <v>44</v>
      </c>
      <c r="B49" s="11" t="s">
        <v>45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20" t="s">
        <v>113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11"/>
      <c r="B51" s="20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75" t="s">
        <v>47</v>
      </c>
      <c r="B53" s="11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20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 t="s">
        <v>107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1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75" t="s">
        <v>50</v>
      </c>
      <c r="B57" s="11" t="s">
        <v>130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75"/>
      <c r="B58" s="4" t="s">
        <v>148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 t="s">
        <v>149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75" t="s">
        <v>51</v>
      </c>
      <c r="B61" s="11" t="s">
        <v>52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150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 t="s">
        <v>151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11"/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76" t="s">
        <v>53</v>
      </c>
      <c r="B65" s="63" t="s">
        <v>54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11"/>
      <c r="B66" s="20" t="s">
        <v>243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11"/>
      <c r="B67" s="20" t="s">
        <v>285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11"/>
      <c r="B68" s="20" t="s">
        <v>286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11"/>
      <c r="B69" s="20" t="s">
        <v>160</v>
      </c>
      <c r="C69" s="20" t="s">
        <v>287</v>
      </c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11"/>
      <c r="C70" s="20" t="s">
        <v>289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11"/>
      <c r="B71" s="20" t="s">
        <v>161</v>
      </c>
      <c r="C71" s="85" t="s">
        <v>288</v>
      </c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C72" s="4" t="s">
        <v>308</v>
      </c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C73" s="20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75" t="s">
        <v>55</v>
      </c>
      <c r="B74" s="11" t="s">
        <v>56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20" t="s">
        <v>106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4" t="s">
        <v>13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75" t="s">
        <v>57</v>
      </c>
      <c r="B77" s="11" t="s">
        <v>58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135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4" t="s">
        <v>152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4" t="s">
        <v>185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4" t="s">
        <v>159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5" t="s">
        <v>59</v>
      </c>
      <c r="B83" s="11" t="s">
        <v>60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4" t="s">
        <v>114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4" t="s">
        <v>240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75" t="s">
        <v>61</v>
      </c>
      <c r="B87" s="11" t="s">
        <v>62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11"/>
      <c r="B88" s="20" t="s">
        <v>115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11"/>
      <c r="B89" s="20" t="s">
        <v>153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11"/>
      <c r="B90" s="4" t="s">
        <v>154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75" t="s">
        <v>63</v>
      </c>
      <c r="B92" s="11" t="s">
        <v>64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11"/>
      <c r="B93" s="20" t="s">
        <v>133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11"/>
      <c r="B94" s="20" t="s">
        <v>134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1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76" t="s">
        <v>65</v>
      </c>
      <c r="B96" s="70" t="s">
        <v>66</v>
      </c>
      <c r="C96" s="66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11"/>
      <c r="B97" s="20" t="s">
        <v>267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11"/>
      <c r="B98" s="4" t="s">
        <v>252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1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76" t="s">
        <v>67</v>
      </c>
      <c r="B100" s="70" t="s">
        <v>68</v>
      </c>
      <c r="C100" s="66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70"/>
      <c r="B101" s="66" t="s">
        <v>311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5">
      <c r="A102" s="70"/>
      <c r="B102" s="71" t="s">
        <v>312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5">
      <c r="A103" s="70"/>
      <c r="B103" s="71" t="s">
        <v>313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5">
      <c r="A104" s="70"/>
      <c r="B104" s="66" t="s">
        <v>314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5">
      <c r="A105" s="70"/>
      <c r="B105" s="4" t="s">
        <v>322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70"/>
      <c r="B106" s="4" t="s">
        <v>323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7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76" t="s">
        <v>69</v>
      </c>
      <c r="B108" s="70" t="s">
        <v>137</v>
      </c>
      <c r="C108" s="66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345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71" t="s">
        <v>310</v>
      </c>
      <c r="C110" s="66"/>
      <c r="D110" s="66"/>
      <c r="E110" s="66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 t="s">
        <v>315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75" t="s">
        <v>70</v>
      </c>
      <c r="B113" s="11" t="s">
        <v>71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20" t="s">
        <v>191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20" t="s">
        <v>192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20" t="s">
        <v>324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20" t="s">
        <v>325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11"/>
      <c r="B118" s="20" t="s">
        <v>326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20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75" t="s">
        <v>72</v>
      </c>
      <c r="B120" s="11" t="s">
        <v>73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11"/>
      <c r="B121" s="20" t="s">
        <v>74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11"/>
      <c r="B122" s="20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75" t="s">
        <v>75</v>
      </c>
      <c r="B123" s="11" t="s">
        <v>24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11"/>
      <c r="B124" s="20" t="s">
        <v>76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1" ht="15">
      <c r="A125" s="11"/>
      <c r="B125" s="20"/>
      <c r="C125" s="4"/>
      <c r="D125" s="4"/>
      <c r="E125" s="4"/>
      <c r="F125" s="4"/>
      <c r="G125" s="4"/>
      <c r="H125" s="9" t="s">
        <v>77</v>
      </c>
      <c r="I125" s="9"/>
      <c r="J125" s="9" t="s">
        <v>78</v>
      </c>
      <c r="K125" s="9"/>
    </row>
    <row r="126" spans="1:11" ht="15">
      <c r="A126" s="11"/>
      <c r="B126" s="20"/>
      <c r="C126" s="4"/>
      <c r="D126" s="4"/>
      <c r="E126" s="4"/>
      <c r="F126" s="4"/>
      <c r="G126" s="4"/>
      <c r="H126" s="9" t="s">
        <v>15</v>
      </c>
      <c r="I126" s="9"/>
      <c r="J126" s="9" t="s">
        <v>79</v>
      </c>
      <c r="K126" s="9"/>
    </row>
    <row r="127" spans="1:11" ht="15">
      <c r="A127" s="11"/>
      <c r="B127" s="4" t="s">
        <v>13</v>
      </c>
      <c r="C127" s="4"/>
      <c r="D127" s="4"/>
      <c r="E127" s="4"/>
      <c r="F127" s="4"/>
      <c r="G127" s="4"/>
      <c r="H127" s="24" t="s">
        <v>274</v>
      </c>
      <c r="I127" s="24"/>
      <c r="J127" s="24" t="str">
        <f>+H127</f>
        <v>30/06/2007</v>
      </c>
      <c r="K127" s="9"/>
    </row>
    <row r="128" spans="1:11" ht="15">
      <c r="A128" s="11"/>
      <c r="B128" s="4" t="s">
        <v>13</v>
      </c>
      <c r="C128" s="4"/>
      <c r="D128" s="4"/>
      <c r="E128" s="4"/>
      <c r="F128" s="4"/>
      <c r="G128" s="4"/>
      <c r="H128" s="9" t="s">
        <v>6</v>
      </c>
      <c r="I128" s="9"/>
      <c r="J128" s="9" t="s">
        <v>6</v>
      </c>
      <c r="K128" s="9"/>
    </row>
    <row r="129" spans="1:11" ht="15">
      <c r="A129" s="11"/>
      <c r="B129" s="4"/>
      <c r="C129" s="15" t="s">
        <v>80</v>
      </c>
      <c r="D129" s="4"/>
      <c r="E129" s="4"/>
      <c r="F129" s="4"/>
      <c r="G129" s="4"/>
      <c r="H129" s="78">
        <v>0</v>
      </c>
      <c r="I129" s="78"/>
      <c r="J129" s="78">
        <f>+H129</f>
        <v>0</v>
      </c>
      <c r="K129" s="21"/>
    </row>
    <row r="130" spans="1:11" ht="15">
      <c r="A130" s="11"/>
      <c r="B130" s="4"/>
      <c r="C130" s="15" t="s">
        <v>81</v>
      </c>
      <c r="D130" s="4"/>
      <c r="E130" s="4"/>
      <c r="F130" s="4"/>
      <c r="G130" s="4"/>
      <c r="H130" s="78">
        <v>0</v>
      </c>
      <c r="I130" s="78"/>
      <c r="J130" s="78">
        <f>+H130</f>
        <v>0</v>
      </c>
      <c r="K130" s="21"/>
    </row>
    <row r="131" spans="1:11" ht="15">
      <c r="A131" s="11"/>
      <c r="B131" s="4"/>
      <c r="C131" s="15" t="s">
        <v>82</v>
      </c>
      <c r="D131" s="4"/>
      <c r="E131" s="4"/>
      <c r="F131" s="4"/>
      <c r="G131" s="4"/>
      <c r="H131" s="78">
        <v>0</v>
      </c>
      <c r="I131" s="78"/>
      <c r="J131" s="78">
        <f>+H131</f>
        <v>0</v>
      </c>
      <c r="K131" s="21"/>
    </row>
    <row r="132" spans="1:11" ht="15">
      <c r="A132" s="11"/>
      <c r="B132" s="4"/>
      <c r="C132" s="4"/>
      <c r="D132" s="4"/>
      <c r="E132" s="4"/>
      <c r="F132" s="4"/>
      <c r="G132" s="4"/>
      <c r="H132" s="79">
        <f>SUM(H129:H131)</f>
        <v>0</v>
      </c>
      <c r="I132" s="80"/>
      <c r="J132" s="79">
        <f>SUM(J129:J131)</f>
        <v>0</v>
      </c>
      <c r="K132" s="21"/>
    </row>
    <row r="133" spans="1:12" ht="15">
      <c r="A133" s="1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75" t="s">
        <v>83</v>
      </c>
      <c r="B134" s="11" t="s">
        <v>84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11"/>
      <c r="B135" s="20" t="s">
        <v>266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11"/>
      <c r="B136" s="20" t="s">
        <v>290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11"/>
      <c r="B137" s="4" t="s">
        <v>291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11"/>
      <c r="B138" s="4" t="s">
        <v>292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11"/>
      <c r="B139" s="4" t="s">
        <v>293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1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75" t="s">
        <v>85</v>
      </c>
      <c r="B141" s="11" t="s">
        <v>86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11"/>
      <c r="B142" s="4" t="s">
        <v>255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11"/>
      <c r="B143" s="4" t="s">
        <v>290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11"/>
      <c r="B144" s="4" t="s">
        <v>294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11"/>
      <c r="B145" s="4" t="s">
        <v>295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1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76" t="s">
        <v>87</v>
      </c>
      <c r="B147" s="11" t="s">
        <v>88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11" t="s">
        <v>13</v>
      </c>
      <c r="B148" s="4" t="s">
        <v>167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1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11"/>
      <c r="B150" s="4" t="s">
        <v>160</v>
      </c>
      <c r="C150" s="4" t="s">
        <v>168</v>
      </c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11"/>
      <c r="B151" s="4"/>
      <c r="C151" s="4" t="s">
        <v>169</v>
      </c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1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11"/>
      <c r="B153" s="4" t="s">
        <v>161</v>
      </c>
      <c r="C153" s="4" t="s">
        <v>170</v>
      </c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11"/>
      <c r="B154" s="4"/>
      <c r="C154" s="4" t="s">
        <v>171</v>
      </c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11"/>
      <c r="B155" s="4"/>
      <c r="C155" s="4" t="s">
        <v>172</v>
      </c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11"/>
      <c r="B156" s="4"/>
      <c r="C156" s="4" t="s">
        <v>173</v>
      </c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11"/>
      <c r="B157" s="4"/>
      <c r="C157" s="4" t="s">
        <v>174</v>
      </c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11"/>
      <c r="B158" s="4"/>
      <c r="C158" s="4" t="s">
        <v>175</v>
      </c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1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11"/>
      <c r="B160" s="4" t="s">
        <v>178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11"/>
      <c r="B161" s="4" t="s">
        <v>179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11"/>
      <c r="B162" s="4" t="s">
        <v>180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11"/>
      <c r="B163" s="4" t="s">
        <v>181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11"/>
      <c r="B164" s="4" t="s">
        <v>182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11"/>
      <c r="B165" s="4" t="s">
        <v>183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1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11"/>
      <c r="B167" s="4" t="s">
        <v>241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5">
      <c r="A168" s="11"/>
      <c r="B168" s="4" t="s">
        <v>242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5">
      <c r="A169" s="11"/>
      <c r="B169" s="4" t="s">
        <v>297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11"/>
      <c r="B170" s="4" t="s">
        <v>298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11"/>
      <c r="B171" s="4" t="s">
        <v>299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5">
      <c r="A172" s="11"/>
      <c r="B172" s="4" t="s">
        <v>300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">
      <c r="A173" s="1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4" ht="15">
      <c r="A174" s="76" t="s">
        <v>90</v>
      </c>
      <c r="B174" s="70" t="s">
        <v>91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5">
      <c r="A175" s="11"/>
      <c r="B175" s="4" t="s">
        <v>296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5">
      <c r="A176" s="11"/>
      <c r="B176" s="4"/>
      <c r="C176" s="4"/>
      <c r="D176" s="4"/>
      <c r="E176" s="4"/>
      <c r="F176" s="4"/>
      <c r="G176" s="4"/>
      <c r="H176" s="4"/>
      <c r="I176" s="4"/>
      <c r="J176" s="9" t="s">
        <v>6</v>
      </c>
      <c r="K176" s="9"/>
      <c r="L176" s="64"/>
      <c r="M176" s="4"/>
      <c r="N176" s="4"/>
    </row>
    <row r="177" spans="1:14" ht="15">
      <c r="A177" s="11"/>
      <c r="B177" s="4"/>
      <c r="C177" s="4"/>
      <c r="D177" s="4"/>
      <c r="E177" s="4"/>
      <c r="F177" s="4"/>
      <c r="G177" s="4"/>
      <c r="H177" s="4"/>
      <c r="I177" s="4"/>
      <c r="J177" s="72"/>
      <c r="K177" s="8"/>
      <c r="L177" s="8"/>
      <c r="M177" s="4"/>
      <c r="N177" s="4"/>
    </row>
    <row r="178" spans="1:14" ht="15">
      <c r="A178" s="11"/>
      <c r="B178" s="4"/>
      <c r="C178" s="4" t="s">
        <v>92</v>
      </c>
      <c r="D178" s="4"/>
      <c r="E178" s="4"/>
      <c r="F178" s="4"/>
      <c r="G178" s="4"/>
      <c r="H178" s="4"/>
      <c r="I178" s="4"/>
      <c r="J178" s="74"/>
      <c r="K178" s="7"/>
      <c r="L178" s="8"/>
      <c r="M178" s="4"/>
      <c r="N178" s="4"/>
    </row>
    <row r="179" spans="1:14" ht="15">
      <c r="A179" s="11"/>
      <c r="B179" s="4"/>
      <c r="C179" s="4" t="s">
        <v>316</v>
      </c>
      <c r="D179" s="4"/>
      <c r="E179" s="4"/>
      <c r="F179" s="4"/>
      <c r="G179" s="4"/>
      <c r="H179" s="4"/>
      <c r="I179" s="4"/>
      <c r="J179" s="74">
        <v>2952</v>
      </c>
      <c r="K179" s="7"/>
      <c r="L179" s="8"/>
      <c r="M179" s="4"/>
      <c r="N179" s="4"/>
    </row>
    <row r="180" spans="1:14" ht="15">
      <c r="A180" s="11"/>
      <c r="B180" s="4"/>
      <c r="C180" s="4"/>
      <c r="D180" s="4" t="s">
        <v>144</v>
      </c>
      <c r="E180" s="4"/>
      <c r="F180" s="4"/>
      <c r="G180" s="4"/>
      <c r="H180" s="4"/>
      <c r="I180" s="4"/>
      <c r="J180" s="74">
        <v>2988</v>
      </c>
      <c r="K180" s="7"/>
      <c r="L180" s="8"/>
      <c r="M180" s="4"/>
      <c r="N180" s="4"/>
    </row>
    <row r="181" spans="1:14" ht="15">
      <c r="A181" s="11"/>
      <c r="B181" s="4"/>
      <c r="C181" s="4" t="s">
        <v>136</v>
      </c>
      <c r="D181" s="4"/>
      <c r="E181" s="4"/>
      <c r="F181" s="4"/>
      <c r="G181" s="4"/>
      <c r="H181" s="4"/>
      <c r="I181" s="4"/>
      <c r="J181" s="74">
        <v>1376</v>
      </c>
      <c r="K181" s="7"/>
      <c r="L181" s="8"/>
      <c r="M181" s="4"/>
      <c r="N181" s="4"/>
    </row>
    <row r="182" spans="1:14" ht="15.75" thickBot="1">
      <c r="A182" s="11"/>
      <c r="B182" s="4"/>
      <c r="C182" s="4"/>
      <c r="D182" s="4"/>
      <c r="E182" s="4"/>
      <c r="F182" s="4"/>
      <c r="G182" s="4"/>
      <c r="H182" s="4"/>
      <c r="I182" s="4"/>
      <c r="J182" s="73">
        <f>SUM(J179:J181)</f>
        <v>7316</v>
      </c>
      <c r="K182" s="8"/>
      <c r="L182" s="8"/>
      <c r="M182" s="4"/>
      <c r="N182" s="4"/>
    </row>
    <row r="183" spans="1:14" ht="15.75" thickTop="1">
      <c r="A183" s="11"/>
      <c r="B183" s="4"/>
      <c r="C183" s="4"/>
      <c r="D183" s="4"/>
      <c r="E183" s="4"/>
      <c r="F183" s="4"/>
      <c r="G183" s="4"/>
      <c r="H183" s="4"/>
      <c r="I183" s="4"/>
      <c r="J183" s="7"/>
      <c r="K183" s="7"/>
      <c r="L183" s="8"/>
      <c r="M183" s="4"/>
      <c r="N183" s="4"/>
    </row>
    <row r="184" spans="1:14" ht="15">
      <c r="A184" s="75" t="s">
        <v>93</v>
      </c>
      <c r="B184" s="11" t="s">
        <v>94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">
      <c r="A185" s="11"/>
      <c r="B185" s="4" t="s">
        <v>155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5">
      <c r="A186" s="1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75" t="s">
        <v>95</v>
      </c>
      <c r="B187" s="11" t="s">
        <v>96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11"/>
      <c r="B188" s="4" t="s">
        <v>116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2" ht="15">
      <c r="A189" s="1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4" ht="15">
      <c r="A190" s="75" t="s">
        <v>97</v>
      </c>
      <c r="B190" s="11" t="s">
        <v>98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">
      <c r="A191" s="11"/>
      <c r="B191" s="4" t="s">
        <v>117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1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76" t="s">
        <v>99</v>
      </c>
      <c r="B193" s="11" t="s">
        <v>100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">
      <c r="A194" s="70" t="s">
        <v>89</v>
      </c>
      <c r="B194" s="11" t="s">
        <v>138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">
      <c r="A195" s="11"/>
      <c r="B195" s="4" t="s">
        <v>186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5">
      <c r="A196" s="11"/>
      <c r="B196" s="4" t="s">
        <v>187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">
      <c r="A197" s="11"/>
      <c r="B197" s="4" t="s">
        <v>188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5">
      <c r="A198" s="1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">
      <c r="A199" s="11"/>
      <c r="B199" s="4"/>
      <c r="C199" s="4"/>
      <c r="D199" s="4"/>
      <c r="E199" s="4"/>
      <c r="F199" s="36" t="s">
        <v>14</v>
      </c>
      <c r="G199" s="37"/>
      <c r="H199" s="37" t="s">
        <v>16</v>
      </c>
      <c r="I199" s="37"/>
      <c r="J199" s="36" t="s">
        <v>17</v>
      </c>
      <c r="K199" s="37"/>
      <c r="L199" s="37" t="s">
        <v>16</v>
      </c>
      <c r="M199" s="4"/>
      <c r="N199" s="4"/>
    </row>
    <row r="200" spans="1:14" ht="15">
      <c r="A200" s="11"/>
      <c r="B200" s="4"/>
      <c r="C200" s="4"/>
      <c r="D200" s="4"/>
      <c r="E200" s="4"/>
      <c r="F200" s="36" t="s">
        <v>15</v>
      </c>
      <c r="G200" s="37"/>
      <c r="H200" s="37" t="s">
        <v>15</v>
      </c>
      <c r="I200" s="37"/>
      <c r="J200" s="36" t="s">
        <v>18</v>
      </c>
      <c r="K200" s="37"/>
      <c r="L200" s="37" t="s">
        <v>18</v>
      </c>
      <c r="M200" s="4"/>
      <c r="N200" s="4"/>
    </row>
    <row r="201" spans="1:14" ht="15">
      <c r="A201" s="11"/>
      <c r="B201" s="4"/>
      <c r="C201" s="4"/>
      <c r="D201" s="4"/>
      <c r="E201" s="4"/>
      <c r="F201" s="38" t="s">
        <v>274</v>
      </c>
      <c r="G201" s="37"/>
      <c r="H201" s="39" t="s">
        <v>276</v>
      </c>
      <c r="I201" s="37"/>
      <c r="J201" s="40" t="str">
        <f>+F201</f>
        <v>30/06/2007</v>
      </c>
      <c r="K201" s="37"/>
      <c r="L201" s="41" t="str">
        <f>+H201</f>
        <v>30/06/2006</v>
      </c>
      <c r="M201" s="4"/>
      <c r="N201" s="4"/>
    </row>
    <row r="202" spans="1:14" ht="15">
      <c r="A202" s="1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5">
      <c r="A203" s="11"/>
      <c r="B203" s="4" t="s">
        <v>327</v>
      </c>
      <c r="C203" s="4"/>
      <c r="D203" s="4"/>
      <c r="E203" s="4"/>
      <c r="F203" s="26">
        <f>+'P&amp;L'!E32</f>
        <v>-1186</v>
      </c>
      <c r="G203" s="26"/>
      <c r="H203" s="26">
        <f>+'P&amp;L'!G32</f>
        <v>254</v>
      </c>
      <c r="I203" s="26"/>
      <c r="J203" s="26">
        <f>+'P&amp;L'!I32</f>
        <v>-2091</v>
      </c>
      <c r="K203" s="26"/>
      <c r="L203" s="26">
        <f>+'P&amp;L'!K32</f>
        <v>-453</v>
      </c>
      <c r="M203" s="4"/>
      <c r="N203" s="4"/>
    </row>
    <row r="204" spans="1:14" ht="15">
      <c r="A204" s="11"/>
      <c r="B204" s="4"/>
      <c r="C204" s="4" t="s">
        <v>165</v>
      </c>
      <c r="D204" s="4"/>
      <c r="E204" s="4"/>
      <c r="F204" s="26"/>
      <c r="G204" s="26"/>
      <c r="H204" s="26"/>
      <c r="I204" s="26"/>
      <c r="J204" s="26"/>
      <c r="K204" s="26"/>
      <c r="L204" s="26"/>
      <c r="M204" s="4"/>
      <c r="N204" s="4"/>
    </row>
    <row r="205" spans="1:14" ht="15">
      <c r="A205" s="11"/>
      <c r="B205" s="20" t="s">
        <v>139</v>
      </c>
      <c r="C205" s="4"/>
      <c r="D205" s="4"/>
      <c r="E205" s="4"/>
      <c r="F205" s="26">
        <v>29671</v>
      </c>
      <c r="G205" s="26"/>
      <c r="H205" s="26">
        <v>27155</v>
      </c>
      <c r="I205" s="26"/>
      <c r="J205" s="26">
        <v>29122</v>
      </c>
      <c r="K205" s="26"/>
      <c r="L205" s="26">
        <f>+H205</f>
        <v>27155</v>
      </c>
      <c r="M205" s="4"/>
      <c r="N205" s="4"/>
    </row>
    <row r="206" spans="1:14" ht="15">
      <c r="A206" s="11"/>
      <c r="B206" s="20" t="s">
        <v>140</v>
      </c>
      <c r="C206" s="4"/>
      <c r="D206" s="4"/>
      <c r="E206" s="4"/>
      <c r="F206" s="26"/>
      <c r="G206" s="26"/>
      <c r="H206" s="26"/>
      <c r="I206" s="26"/>
      <c r="J206" s="26"/>
      <c r="K206" s="26"/>
      <c r="L206" s="26"/>
      <c r="M206" s="4"/>
      <c r="N206" s="4"/>
    </row>
    <row r="207" spans="1:14" ht="15">
      <c r="A207" s="11"/>
      <c r="B207" s="4"/>
      <c r="C207" s="4"/>
      <c r="D207" s="4"/>
      <c r="E207" s="4"/>
      <c r="F207" s="26"/>
      <c r="G207" s="26"/>
      <c r="H207" s="26"/>
      <c r="I207" s="26"/>
      <c r="J207" s="26"/>
      <c r="K207" s="26"/>
      <c r="L207" s="26"/>
      <c r="M207" s="4"/>
      <c r="N207" s="4"/>
    </row>
    <row r="208" spans="1:14" ht="15">
      <c r="A208" s="11"/>
      <c r="B208" s="4" t="s">
        <v>328</v>
      </c>
      <c r="C208" s="4"/>
      <c r="D208" s="4"/>
      <c r="E208" s="4"/>
      <c r="F208" s="65">
        <f>+F203/F205*100</f>
        <v>-3.9971689528495835</v>
      </c>
      <c r="G208" s="65"/>
      <c r="H208" s="65">
        <f>+H203/H205*100</f>
        <v>0.9353710182286871</v>
      </c>
      <c r="I208" s="65"/>
      <c r="J208" s="65">
        <f>+J203/J205*100</f>
        <v>-7.180138726735801</v>
      </c>
      <c r="K208" s="65"/>
      <c r="L208" s="65">
        <f>+L203/L205*100</f>
        <v>-1.6682010679432886</v>
      </c>
      <c r="M208" s="4"/>
      <c r="N208" s="4"/>
    </row>
    <row r="209" spans="1:14" ht="15">
      <c r="A209" s="11"/>
      <c r="B209" s="4"/>
      <c r="C209" s="4" t="s">
        <v>166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">
      <c r="A210" s="1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">
      <c r="A211" s="70" t="s">
        <v>146</v>
      </c>
      <c r="B211" s="11" t="s">
        <v>141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">
      <c r="A212" s="70"/>
      <c r="B212" s="4" t="s">
        <v>253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">
      <c r="A213" s="70"/>
      <c r="B213" s="4" t="s">
        <v>254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">
      <c r="A214" s="7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">
      <c r="A215" s="70"/>
      <c r="B215" s="4" t="s">
        <v>329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5">
      <c r="A216" s="70"/>
      <c r="B216" s="4" t="s">
        <v>330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5">
      <c r="A217" s="70"/>
      <c r="B217" s="4" t="s">
        <v>331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5">
      <c r="A218" s="7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5">
      <c r="A219" s="63">
        <v>26</v>
      </c>
      <c r="B219" s="11" t="s">
        <v>301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4.25">
      <c r="A220" s="4"/>
      <c r="B220" s="4" t="s">
        <v>302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4.25">
      <c r="A221" s="4"/>
      <c r="B221" s="4" t="s">
        <v>303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4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4.25">
      <c r="A223" s="4"/>
      <c r="B223" s="4"/>
      <c r="C223" s="4"/>
      <c r="D223" s="4"/>
      <c r="E223" s="4"/>
      <c r="F223" s="4"/>
      <c r="G223" s="4"/>
      <c r="H223" s="4"/>
      <c r="I223" s="4"/>
      <c r="J223" s="9" t="s">
        <v>304</v>
      </c>
      <c r="K223" s="9"/>
      <c r="L223" s="9" t="s">
        <v>305</v>
      </c>
      <c r="M223" s="4"/>
      <c r="N223" s="4"/>
    </row>
    <row r="224" spans="1:14" ht="14.25">
      <c r="A224" s="4"/>
      <c r="B224" s="4"/>
      <c r="C224" s="4"/>
      <c r="D224" s="4"/>
      <c r="E224" s="4"/>
      <c r="F224" s="4"/>
      <c r="G224" s="4"/>
      <c r="H224" s="4"/>
      <c r="I224" s="4"/>
      <c r="J224" s="9" t="s">
        <v>6</v>
      </c>
      <c r="K224" s="9"/>
      <c r="L224" s="9" t="s">
        <v>6</v>
      </c>
      <c r="M224" s="4"/>
      <c r="N224" s="4"/>
    </row>
    <row r="225" spans="1:14" ht="14.25">
      <c r="A225" s="4"/>
      <c r="B225" s="4"/>
      <c r="C225" s="4"/>
      <c r="D225" s="4"/>
      <c r="E225" s="4"/>
      <c r="F225" s="4"/>
      <c r="G225" s="4"/>
      <c r="H225" s="4"/>
      <c r="I225" s="4"/>
      <c r="J225" s="26"/>
      <c r="K225" s="26"/>
      <c r="L225" s="26"/>
      <c r="M225" s="4"/>
      <c r="N225" s="4"/>
    </row>
    <row r="226" spans="1:14" ht="14.25">
      <c r="A226" s="4"/>
      <c r="B226" s="4"/>
      <c r="C226" s="4" t="s">
        <v>306</v>
      </c>
      <c r="D226" s="4"/>
      <c r="E226" s="4"/>
      <c r="F226" s="4"/>
      <c r="G226" s="4"/>
      <c r="H226" s="4"/>
      <c r="I226" s="4"/>
      <c r="J226" s="26">
        <v>2234</v>
      </c>
      <c r="K226" s="26"/>
      <c r="L226" s="26">
        <v>1970</v>
      </c>
      <c r="M226" s="4"/>
      <c r="N226" s="4"/>
    </row>
    <row r="227" spans="1:14" ht="14.25">
      <c r="A227" s="4"/>
      <c r="B227" s="4"/>
      <c r="C227" s="4" t="s">
        <v>309</v>
      </c>
      <c r="D227" s="4"/>
      <c r="E227" s="4"/>
      <c r="F227" s="4"/>
      <c r="G227" s="4"/>
      <c r="H227" s="4"/>
      <c r="I227" s="4"/>
      <c r="J227" s="26">
        <v>500</v>
      </c>
      <c r="K227" s="26"/>
      <c r="L227" s="26">
        <v>375</v>
      </c>
      <c r="M227" s="4"/>
      <c r="N227" s="4"/>
    </row>
    <row r="228" spans="1:14" ht="14.25">
      <c r="A228" s="4"/>
      <c r="B228" s="4"/>
      <c r="C228" s="4" t="s">
        <v>307</v>
      </c>
      <c r="D228" s="4"/>
      <c r="E228" s="4"/>
      <c r="F228" s="4"/>
      <c r="G228" s="4"/>
      <c r="H228" s="4"/>
      <c r="I228" s="4"/>
      <c r="J228" s="26">
        <v>80</v>
      </c>
      <c r="K228" s="26"/>
      <c r="L228" s="26">
        <v>74</v>
      </c>
      <c r="M228" s="4"/>
      <c r="N228" s="4"/>
    </row>
    <row r="229" spans="1:14" ht="15" thickBot="1">
      <c r="A229" s="4"/>
      <c r="B229" s="4"/>
      <c r="C229" s="4"/>
      <c r="D229" s="4"/>
      <c r="E229" s="4"/>
      <c r="F229" s="4"/>
      <c r="G229" s="4"/>
      <c r="H229" s="4"/>
      <c r="I229" s="4"/>
      <c r="J229" s="86">
        <f>SUM(J225:J228)</f>
        <v>2814</v>
      </c>
      <c r="K229" s="26"/>
      <c r="L229" s="86">
        <f>SUM(L225:L228)</f>
        <v>2419</v>
      </c>
      <c r="M229" s="4"/>
      <c r="N229" s="4"/>
    </row>
    <row r="230" spans="1:14" ht="15" thickTop="1">
      <c r="A230" s="4"/>
      <c r="B230" s="4"/>
      <c r="C230" s="4"/>
      <c r="D230" s="4"/>
      <c r="E230" s="4"/>
      <c r="F230" s="4"/>
      <c r="G230" s="4"/>
      <c r="H230" s="4"/>
      <c r="I230" s="4"/>
      <c r="J230" s="30"/>
      <c r="K230" s="26"/>
      <c r="L230" s="30"/>
      <c r="M230" s="4"/>
      <c r="N230" s="4"/>
    </row>
    <row r="231" spans="1:14" ht="14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2" ht="15">
      <c r="A232" s="11" t="s">
        <v>101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5">
      <c r="A233" s="1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5">
      <c r="A234" s="11" t="s">
        <v>346</v>
      </c>
      <c r="B234" s="4"/>
      <c r="C234" s="4"/>
      <c r="D234" s="77"/>
      <c r="E234" s="4"/>
      <c r="F234" s="4"/>
      <c r="G234" s="4"/>
      <c r="H234" s="4"/>
      <c r="I234" s="4"/>
      <c r="J234" s="4"/>
      <c r="K234" s="4"/>
      <c r="L234" s="4"/>
    </row>
    <row r="235" spans="1:12" ht="14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</sheetData>
  <printOptions/>
  <pageMargins left="0.67" right="0.18" top="0.57" bottom="0.53" header="0.81" footer="0.33"/>
  <pageSetup horizontalDpi="300" verticalDpi="300" orientation="portrait" paperSize="9" r:id="rId1"/>
  <rowBreaks count="4" manualBreakCount="4">
    <brk id="48" max="255" man="1"/>
    <brk id="99" max="255" man="1"/>
    <brk id="146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2007-08-24T10:46:24Z</cp:lastPrinted>
  <dcterms:created xsi:type="dcterms:W3CDTF">2002-11-14T03:14:11Z</dcterms:created>
  <dcterms:modified xsi:type="dcterms:W3CDTF">2007-08-29T08:21:00Z</dcterms:modified>
  <cp:category/>
  <cp:version/>
  <cp:contentType/>
  <cp:contentStatus/>
</cp:coreProperties>
</file>